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RER" sheetId="1" r:id="rId1"/>
  </sheets>
  <definedNames>
    <definedName name="_xlnm.Print_Area" localSheetId="0">CRER!$B$1:$W$83</definedName>
    <definedName name="_xlnm.Print_Titles" localSheetId="0">CRER!$67:$68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C22" authorId="0">
      <text>
        <r>
          <rPr>
            <sz val="10"/>
            <rFont val="Arial"/>
            <charset val="134"/>
          </rPr>
          <t>R$ 17.683.095,60 Custeio + R$ 167.723,57 Residência + R$  59.841,36 Servidores + R$ 313.101,72 11º Apostilamento Jan25</t>
        </r>
      </text>
    </comment>
    <comment ref="D22" authorId="0">
      <text>
        <r>
          <rPr>
            <sz val="10"/>
            <rFont val="Arial"/>
            <charset val="134"/>
          </rPr>
          <t>R$ 17.683.095,60 Custeio + R$ 79.031,99 custeio diverso +preceptores + R$ 313.101,72 11º Apostilamento Jan25</t>
        </r>
      </text>
    </comment>
    <comment ref="E22" authorId="0">
      <text>
        <r>
          <rPr>
            <sz val="10"/>
            <rFont val="Arial"/>
            <charset val="134"/>
          </rPr>
          <t xml:space="preserve">Custeio Jan25 R$ 17.683.095,60 + R$ 23.825,01 Residência Jan25 a Jun25 anulado parcial Custeio Jan25 +  R$19.536.364,23 Custeio Fev-Dez25 + R$ 12.931.029,36 Custeio Fev25 </t>
        </r>
      </text>
    </comment>
    <comment ref="M22" authorId="0">
      <text>
        <r>
          <rPr>
            <sz val="10"/>
            <rFont val="Arial"/>
            <charset val="134"/>
          </rPr>
          <t xml:space="preserve">R$ 16.483.095,60 Custeio parcial Jan25 </t>
        </r>
      </text>
    </comment>
    <comment ref="Q22" authorId="0">
      <text>
        <r>
          <rPr>
            <sz val="10"/>
            <rFont val="Arial"/>
            <charset val="134"/>
          </rPr>
          <t>DARE QUITADO em 29/01/25 - referente à restituição de investimento SEI 202300010045868 / 70043170</t>
        </r>
      </text>
    </comment>
    <comment ref="S22" authorId="0">
      <text>
        <r>
          <rPr>
            <sz val="10"/>
            <rFont val="Arial"/>
            <charset val="134"/>
          </rPr>
          <t>R$ 56.445,28 Custeio consolidado DEZ24 + R$ 20.921,60custeio diverso e gratificação  preceptores DEZ24</t>
        </r>
      </text>
    </comment>
    <comment ref="U22" authorId="0">
      <text>
        <r>
          <rPr>
            <sz val="10"/>
            <rFont val="Arial"/>
            <charset val="134"/>
          </rPr>
          <t>10º Apostilamento DEZ24</t>
        </r>
      </text>
    </comment>
    <comment ref="C23" authorId="0">
      <text>
        <r>
          <rPr>
            <sz val="10"/>
            <rFont val="Arial"/>
            <charset val="134"/>
          </rPr>
          <t>R$ 17.683.095,60 Custeio + R$ 167.723,57 Residência + R$ 59.841,36 Servidores + R$ 322.154,73 12ºApostilamnento FEV25</t>
        </r>
      </text>
    </comment>
    <comment ref="D23" authorId="0">
      <text>
        <r>
          <rPr>
            <sz val="10"/>
            <rFont val="Arial"/>
            <charset val="134"/>
          </rPr>
          <t>R$ 17.683.095,60 Custeio + R$ 79.031,99 Preceptores e Custeio diverso + R$ 322.154,73 12º Apostilamento FEV25</t>
        </r>
      </text>
    </comment>
    <comment ref="E23" authorId="0">
      <text>
        <r>
          <rPr>
            <sz val="10"/>
            <rFont val="Arial"/>
            <charset val="134"/>
          </rPr>
          <t>R$ 1.200.00,00 + R$ 313.101,72 11º Apostilamento Jan25</t>
        </r>
      </text>
    </comment>
    <comment ref="F23" authorId="0">
      <text>
        <r>
          <rPr>
            <sz val="10"/>
            <rFont val="Arial"/>
            <charset val="134"/>
          </rPr>
          <t>Investimento SEI 202400010050852</t>
        </r>
      </text>
    </comment>
    <comment ref="M23" authorId="0">
      <text>
        <r>
          <rPr>
            <sz val="10"/>
            <rFont val="Arial"/>
            <charset val="134"/>
          </rPr>
          <t>R$ 1.776.033,12 + 1.776.033,12 + 12.931.029,36 Custeio parcial FEV25</t>
        </r>
      </text>
    </comment>
    <comment ref="U23" authorId="0">
      <text>
        <r>
          <rPr>
            <sz val="10"/>
            <rFont val="Arial"/>
            <charset val="134"/>
          </rPr>
          <t>R$ 201.460,41 Fundo rescisório DEZ24 + R$ 628.053,93 Custeio consolidado DEZ24</t>
        </r>
      </text>
    </comment>
    <comment ref="M24" authorId="0">
      <text>
        <r>
          <rPr>
            <sz val="10"/>
            <rFont val="Arial"/>
            <charset val="134"/>
          </rPr>
          <t xml:space="preserve"> 11º Apostilamento JAN25</t>
        </r>
      </text>
    </comment>
    <comment ref="M25" authorId="0">
      <text>
        <r>
          <rPr>
            <sz val="10"/>
            <rFont val="Arial"/>
            <charset val="134"/>
          </rPr>
          <t>R$ 13.507.062,48 +1.776.033,12 + 1.200.00,00 Custeio parcial MAR25</t>
        </r>
      </text>
    </comment>
    <comment ref="C26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306.286,71</t>
        </r>
        <r>
          <rPr>
            <sz val="10"/>
            <rFont val="Arial"/>
            <charset val="134"/>
          </rPr>
          <t xml:space="preserve"> 13ºApostilamnento MAR</t>
        </r>
      </text>
    </comment>
    <comment ref="D26" authorId="0">
      <text>
        <r>
          <rPr>
            <sz val="10"/>
            <rFont val="Arial"/>
            <charset val="134"/>
          </rPr>
          <t>R$ 17.683.095,60 Custeio + R$ 88.398,62 Preceptores e Custeio diverso + R$ 306.286,71 13º Apostilamento MAR25</t>
        </r>
      </text>
    </comment>
    <comment ref="E26" authorId="0">
      <text>
        <r>
          <rPr>
            <sz val="10"/>
            <rFont val="Arial"/>
            <charset val="134"/>
          </rPr>
          <t xml:space="preserve"> 12º Apostilamento FEV25</t>
        </r>
      </text>
    </comment>
    <comment ref="M26" authorId="0">
      <text>
        <r>
          <rPr>
            <sz val="10"/>
            <rFont val="Arial"/>
            <charset val="134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>
      <text>
        <r>
          <rPr>
            <sz val="10"/>
            <rFont val="Arial"/>
            <charset val="134"/>
          </rPr>
          <t>DARE QUITADO em março/25 - referente à devolução de valor de Residência médica DEZ24 SEI Nº72255521</t>
        </r>
      </text>
    </comment>
    <comment ref="Q26" authorId="0">
      <text>
        <r>
          <rPr>
            <sz val="10"/>
            <rFont val="Arial"/>
            <charset val="134"/>
          </rPr>
          <t>DARE QUITADO em 28/03/25 - referente à restituição de investimento SEI 202200010063643</t>
        </r>
      </text>
    </comment>
    <comment ref="S26" authorId="0">
      <text>
        <r>
          <rPr>
            <sz val="10"/>
            <rFont val="Arial"/>
            <charset val="134"/>
          </rPr>
          <t xml:space="preserve">Referência: DEZ/24 R$ 5.804,50 Consolidado DEZ24 Custeio Na OP estava Res Médica, a OP foi substituída p/ CUSTEIO Dez24 consolidado em 24/03/25+ R$2.092,16 Ajuste/Diferença de RES. MÉDICA 14° T.A DEZ24 </t>
        </r>
      </text>
    </comment>
    <comment ref="M27" authorId="0">
      <text>
        <r>
          <rPr>
            <sz val="10"/>
            <rFont val="Arial"/>
            <charset val="134"/>
          </rPr>
          <t>R$ 322.154,73 12º Apostilamento FEV25</t>
        </r>
      </text>
    </comment>
    <comment ref="M28" authorId="0">
      <text>
        <r>
          <rPr>
            <sz val="10"/>
            <rFont val="Arial"/>
            <charset val="134"/>
          </rPr>
          <t xml:space="preserve">custeio abr25 parcial R$ 14.707.062,48 + R$ 1.776.033,12 </t>
        </r>
      </text>
    </comment>
    <comment ref="C29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307.284,70</t>
        </r>
        <r>
          <rPr>
            <sz val="10"/>
            <rFont val="Arial"/>
            <charset val="134"/>
          </rPr>
          <t xml:space="preserve"> 14ºApostilamnento ABR</t>
        </r>
      </text>
    </comment>
    <comment ref="D29" authorId="0">
      <text>
        <r>
          <rPr>
            <sz val="10"/>
            <rFont val="Arial"/>
            <charset val="134"/>
          </rPr>
          <t>R$ 17.683.095,60 Custeio + R$ 88.398,62 Preceptores e Custeio diverso + R$ 307.284,70 14º Apostilamento ABR25</t>
        </r>
      </text>
    </comment>
    <comment ref="E29" authorId="0">
      <text>
        <r>
          <rPr>
            <sz val="10"/>
            <rFont val="Arial"/>
            <charset val="134"/>
          </rPr>
          <t>R$ 12.062.615,62 + R$ 306.286,71 13ºApostila Mar25 + 51.565.634,34 - anulados residencia  + 708.360,80 - Anulados residencia</t>
        </r>
      </text>
    </comment>
    <comment ref="M29" authorId="0">
      <text>
        <r>
          <rPr>
            <sz val="10"/>
            <rFont val="Arial"/>
            <charset val="134"/>
          </rPr>
          <t>Energia + IR Jan25</t>
        </r>
      </text>
    </comment>
    <comment ref="M30" authorId="0">
      <text>
        <r>
          <rPr>
            <sz val="10"/>
            <rFont val="Arial"/>
            <charset val="134"/>
          </rPr>
          <t>Custeio consolidado Fev25 + Res Médica Fev25 R$ 25.475,21</t>
        </r>
      </text>
    </comment>
    <comment ref="M31" authorId="0">
      <text>
        <r>
          <rPr>
            <sz val="10"/>
            <rFont val="Arial"/>
            <charset val="134"/>
          </rPr>
          <t>13º Apostilamento Mar25</t>
        </r>
      </text>
    </comment>
    <comment ref="M32" authorId="0">
      <text>
        <r>
          <rPr>
            <sz val="10"/>
            <rFont val="Arial"/>
            <charset val="134"/>
          </rPr>
          <t>Custeio parcial Maio25 R$ 1.776.033,12 + 15.407.062,48</t>
        </r>
      </text>
    </comment>
    <comment ref="C3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314.696,44</t>
        </r>
        <r>
          <rPr>
            <sz val="10"/>
            <rFont val="Arial"/>
            <charset val="134"/>
          </rPr>
          <t xml:space="preserve"> 15Apostilamnento MAI25</t>
        </r>
      </text>
    </comment>
    <comment ref="D33" authorId="0">
      <text>
        <r>
          <rPr>
            <sz val="10"/>
            <rFont val="Arial"/>
            <charset val="134"/>
          </rPr>
          <t>R$ 17.683.095,60 Custeio + R$ 88.398,62 Preceptores e Custeio diverso + R$ 314.696,44 Apostilamento Mai25</t>
        </r>
      </text>
    </comment>
    <comment ref="E33" authorId="0">
      <text>
        <r>
          <rPr>
            <sz val="10"/>
            <rFont val="Arial"/>
            <charset val="134"/>
          </rPr>
          <t xml:space="preserve"> 14º Apostilamento Abr25</t>
        </r>
      </text>
    </comment>
    <comment ref="F33" authorId="0">
      <text>
        <r>
          <rPr>
            <sz val="10"/>
            <rFont val="Arial"/>
            <charset val="134"/>
          </rPr>
          <t>Investimento SEI 202400010050652</t>
        </r>
      </text>
    </comment>
    <comment ref="I33" authorId="0">
      <text>
        <r>
          <rPr>
            <sz val="10"/>
            <rFont val="Arial"/>
            <charset val="134"/>
          </rPr>
          <t>Investimento SEI 202400010050652</t>
        </r>
      </text>
    </comment>
    <comment ref="M33" authorId="0">
      <text>
        <r>
          <rPr>
            <sz val="10"/>
            <rFont val="Arial"/>
            <charset val="134"/>
          </rPr>
          <t>Custeio consolidado Mar25 981.817,68 + 218.182,32 fundo resc mar25 +  Res Médica Mar25 R$ 26.041,29</t>
        </r>
      </text>
    </comment>
    <comment ref="N33" authorId="0">
      <text>
        <r>
          <rPr>
            <sz val="10"/>
            <rFont val="Arial"/>
            <charset val="134"/>
          </rPr>
          <t>Investimento SEI 202400010050652</t>
        </r>
      </text>
    </comment>
    <comment ref="Q33" authorId="0">
      <text>
        <r>
          <rPr>
            <sz val="10"/>
            <rFont val="Arial"/>
            <charset val="134"/>
          </rPr>
          <t>DARE QUITADO em 07/05/25  restituição de investimento SEI 202300010004463</t>
        </r>
      </text>
    </comment>
    <comment ref="M34" authorId="0">
      <text>
        <r>
          <rPr>
            <sz val="10"/>
            <rFont val="Arial"/>
            <charset val="134"/>
          </rPr>
          <t>Custeio consolidado  Abr 974.412,59+  fundo resc  225.587,41 abr25 + Res Médica  27.149,43 abr25 + 307.284,70 Apostilamneto Abr25</t>
        </r>
      </text>
    </comment>
    <comment ref="C3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316.714,95</t>
        </r>
        <r>
          <rPr>
            <sz val="10"/>
            <rFont val="Arial"/>
            <charset val="134"/>
          </rPr>
          <t xml:space="preserve"> 16ºApostilamnento JUN25</t>
        </r>
      </text>
    </comment>
    <comment ref="D35" authorId="0">
      <text>
        <r>
          <rPr>
            <sz val="10"/>
            <rFont val="Arial"/>
            <charset val="134"/>
          </rPr>
          <t>R$ 17.683.095,60 Custeio + R$ 88.398,62 Preceptores e Custeio diverso + R$ 316.714,95 16º Apostilamento Jun25</t>
        </r>
      </text>
    </comment>
    <comment ref="E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5" authorId="0">
      <text>
        <r>
          <rPr>
            <sz val="10"/>
            <rFont val="Arial"/>
            <charset val="134"/>
          </rPr>
          <t xml:space="preserve"> 15º Apostilamento Mai25</t>
        </r>
      </text>
    </comment>
    <comment ref="M36" authorId="0">
      <text>
        <r>
          <rPr>
            <sz val="10"/>
            <rFont val="Arial"/>
            <charset val="134"/>
          </rPr>
          <t>custeio jun25 parcial R$ 15.307.062,49 + R$ 1.776.033,11</t>
        </r>
      </text>
    </comment>
    <comment ref="C37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320.556,37</t>
        </r>
        <r>
          <rPr>
            <sz val="10"/>
            <rFont val="Arial"/>
            <charset val="134"/>
          </rPr>
          <t xml:space="preserve"> 17ºApostilamnento JUL25</t>
        </r>
      </text>
    </comment>
    <comment ref="D37" authorId="0">
      <text>
        <r>
          <rPr>
            <sz val="10"/>
            <rFont val="Arial"/>
            <charset val="134"/>
          </rPr>
          <t>R$ 17.683.095,60 Custeio + R$ 88.398,62 Preceptores e Custeio diverso + R$ 320.556,37 17º Apostilamento Jul25</t>
        </r>
      </text>
    </comment>
    <comment ref="E37" authorId="0">
      <text>
        <r>
          <rPr>
            <sz val="10"/>
            <rFont val="Arial"/>
            <charset val="134"/>
          </rPr>
          <t>R$ 31.814.124,99 custeio nov e dez25  - anulados + 354.180,40 nov e dez25 + 316.714,95 16º Apostilamento Jun25</t>
        </r>
      </text>
    </comment>
    <comment ref="M37" authorId="0">
      <text>
        <r>
          <rPr>
            <sz val="10"/>
            <rFont val="Arial"/>
            <charset val="134"/>
          </rPr>
          <t>275.430,89 custeio consolidado mai25 + 224.569,11 fundo resc mai25 + 27.149,43 residência mai25</t>
        </r>
      </text>
    </comment>
    <comment ref="M38" authorId="0">
      <text>
        <r>
          <rPr>
            <sz val="10"/>
            <rFont val="Arial"/>
            <charset val="134"/>
          </rPr>
          <t>316.714,95 16º Apostilamento Jun25 + 0,01 fundo resc jun25</t>
        </r>
      </text>
    </comment>
    <comment ref="M39" authorId="0">
      <text>
        <r>
          <rPr>
            <sz val="10"/>
            <rFont val="Arial"/>
            <charset val="134"/>
          </rPr>
          <t>custeio jul25 parcial R$ 12.062.615,62+2.668.646,30+1.776.033,11</t>
        </r>
      </text>
    </comment>
    <comment ref="C40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325.738,96</t>
        </r>
        <r>
          <rPr>
            <sz val="10"/>
            <rFont val="Arial"/>
            <charset val="134"/>
          </rPr>
          <t>18ºApostilamnento AGO25</t>
        </r>
      </text>
    </comment>
    <comment ref="D40" authorId="0">
      <text>
        <r>
          <rPr>
            <sz val="10"/>
            <rFont val="Arial"/>
            <charset val="134"/>
          </rPr>
          <t>R$ 17.683.095,60 Custeio + R$ 88.398,62 Preceptores e Custeio diverso + R$ 325.738,96 18º Apostilamento Ago25</t>
        </r>
      </text>
    </comment>
    <comment ref="E40" authorId="0">
      <text>
        <r>
          <rPr>
            <sz val="10"/>
            <rFont val="Arial"/>
            <charset val="134"/>
          </rPr>
          <t xml:space="preserve"> 17º Apostilamento Jul25</t>
        </r>
      </text>
    </comment>
    <comment ref="K40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Desconto PLANISA Ago25</t>
        </r>
      </text>
    </comment>
    <comment ref="M40" authorId="0">
      <text>
        <r>
          <rPr>
            <sz val="10"/>
            <rFont val="Arial"/>
            <charset val="134"/>
          </rPr>
          <t>Custeio consolidado Jun25 + Res Médica Jun25 + Fundo Rescisório Jun25</t>
        </r>
      </text>
    </comment>
    <comment ref="Q40" authorId="0">
      <text>
        <r>
          <rPr>
            <sz val="10"/>
            <rFont val="Arial"/>
            <charset val="134"/>
          </rPr>
          <t>DARE QUITADO em 17/07/25  restituição de investimento SEI 202400010039942</t>
        </r>
      </text>
    </comment>
    <comment ref="M41" authorId="0">
      <text>
        <r>
          <rPr>
            <sz val="10"/>
            <rFont val="Arial"/>
            <charset val="134"/>
          </rPr>
          <t>Custeio consolidado  Jul25+  fundo resc  Jul25 + Res Médica  Jul + Apostilamneto Jul25</t>
        </r>
      </text>
    </comment>
    <comment ref="Q41" authorId="0">
      <text>
        <r>
          <rPr>
            <sz val="10"/>
            <rFont val="Arial"/>
            <charset val="134"/>
          </rPr>
          <t>DARE QUITADO em 04/08//25  restituição de investimento SEI 202300010004463</t>
        </r>
      </text>
    </comment>
    <comment ref="M42" authorId="0">
      <text>
        <r>
          <rPr>
            <sz val="10"/>
            <rFont val="Arial"/>
            <charset val="134"/>
          </rPr>
          <t>custeio jul25 parcial</t>
        </r>
      </text>
    </comment>
    <comment ref="C43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314.302,35</t>
        </r>
        <r>
          <rPr>
            <sz val="10"/>
            <rFont val="Arial"/>
            <charset val="134"/>
          </rPr>
          <t>19ºApostilamnento SET25</t>
        </r>
      </text>
    </comment>
    <comment ref="D43" authorId="0">
      <text>
        <r>
          <rPr>
            <sz val="10"/>
            <rFont val="Arial"/>
            <charset val="134"/>
          </rPr>
          <t>R$ 17.683.095,60 Custeio + R$ 88.398,62 Preceptores e Custeio diverso + R$ 314.302,35 19º Apostilamento Set25</t>
        </r>
      </text>
    </comment>
    <comment ref="E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F43" authorId="0">
      <text>
        <r>
          <rPr>
            <sz val="10"/>
            <rFont val="Arial"/>
            <charset val="134"/>
          </rPr>
          <t>Investimento SEI 202500010058725</t>
        </r>
      </text>
    </comment>
    <comment ref="I43" authorId="0">
      <text>
        <r>
          <rPr>
            <sz val="10"/>
            <rFont val="Arial"/>
            <charset val="134"/>
          </rPr>
          <t>Investimento SEI 202500010058725</t>
        </r>
      </text>
    </comment>
    <comment ref="K43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 xml:space="preserve">Desconto PLANISA Set25
</t>
        </r>
      </text>
    </comment>
    <comment ref="M43" authorId="0">
      <text>
        <r>
          <rPr>
            <sz val="10"/>
            <rFont val="Arial"/>
            <charset val="134"/>
          </rPr>
          <t xml:space="preserve"> 18º Apostilamento Ago25</t>
        </r>
      </text>
    </comment>
    <comment ref="N43" authorId="0">
      <text>
        <r>
          <rPr>
            <sz val="10"/>
            <rFont val="Arial"/>
            <charset val="134"/>
          </rPr>
          <t>Investimento SEI 202500010058725</t>
        </r>
      </text>
    </comment>
    <comment ref="Q43" authorId="0">
      <text>
        <r>
          <rPr>
            <sz val="10"/>
            <rFont val="Arial"/>
            <charset val="134"/>
          </rPr>
          <t>DARE QUITADO em 16/09/25  restituição de investimento SEI 202300010004463</t>
        </r>
      </text>
    </comment>
    <comment ref="M44" authorId="0">
      <text>
        <r>
          <rPr>
            <sz val="10"/>
            <rFont val="Arial"/>
            <charset val="134"/>
          </rPr>
          <t>custeio set25 parcial + fundo rescisorio set25 R$ 825.800,56</t>
        </r>
      </text>
    </comment>
    <comment ref="C45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>309.321,30</t>
        </r>
        <r>
          <rPr>
            <sz val="10"/>
            <rFont val="Arial"/>
            <charset val="134"/>
          </rPr>
          <t>120Apostilamnento OUT25</t>
        </r>
      </text>
    </comment>
    <comment ref="D45" authorId="0">
      <text>
        <r>
          <rPr>
            <sz val="10"/>
            <rFont val="Arial"/>
            <charset val="134"/>
          </rPr>
          <t>R$ 17.683.095,60 Custeio + R$ 88.398,62 Preceptores e Custeio diverso + R$ 309.321,30 20º Apostilamento Ou25</t>
        </r>
      </text>
    </comment>
    <comment ref="E45" authorId="0">
      <text>
        <r>
          <rPr>
            <sz val="10"/>
            <rFont val="Arial"/>
            <charset val="134"/>
          </rPr>
          <t xml:space="preserve"> 19º Apostilamento Set25 + 8.679.101,85 + 9.135,00 + 600.700,00 + 2.000.000,00 + 5.743,18 + 131.800,00</t>
        </r>
      </text>
    </comment>
    <comment ref="K45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 xml:space="preserve">Desconto PLANISA Out25
</t>
        </r>
      </text>
    </comment>
    <comment ref="M45" authorId="0">
      <text>
        <r>
          <rPr>
            <sz val="10"/>
            <rFont val="Arial"/>
            <charset val="134"/>
          </rPr>
          <t xml:space="preserve">Custeio consolidado  Ago25+  fundo resc  Ago25 + Res Médica  Ago25 </t>
        </r>
      </text>
    </comment>
    <comment ref="M46" authorId="0">
      <text>
        <r>
          <rPr>
            <sz val="10"/>
            <rFont val="Arial"/>
            <charset val="134"/>
          </rPr>
          <t xml:space="preserve"> 19º Apostilamento Set25</t>
        </r>
      </text>
    </comment>
    <comment ref="M47" authorId="0">
      <text>
        <r>
          <rPr>
            <sz val="10"/>
            <rFont val="Arial"/>
            <charset val="134"/>
          </rPr>
          <t xml:space="preserve">custeio Out25 parcial </t>
        </r>
      </text>
    </comment>
    <comment ref="C48" authorId="0">
      <text>
        <r>
          <rPr>
            <sz val="10"/>
            <rFont val="Arial"/>
            <charset val="134"/>
          </rPr>
          <t xml:space="preserve">R$ 17.683.095,60 Custeio + R$ 177.090,20 Residência + R$ 59.841,36 Servidores + R$ </t>
        </r>
        <r>
          <rPr>
            <sz val="10"/>
            <color rgb="FF000000"/>
            <rFont val="Arial"/>
            <charset val="134"/>
          </rPr>
          <t xml:space="preserve">306.834,26 </t>
        </r>
        <r>
          <rPr>
            <sz val="10"/>
            <rFont val="Arial"/>
            <charset val="134"/>
          </rPr>
          <t>21ºApostilamnento NOV25 +13º 314.282,38</t>
        </r>
      </text>
    </comment>
    <comment ref="D48" authorId="0">
      <text>
        <r>
          <rPr>
            <sz val="10"/>
            <rFont val="Arial"/>
            <charset val="134"/>
          </rPr>
          <t xml:space="preserve">R$ 17.683.095,60 Custeio + R$ 88.398,62 Preceptores e Custeio diverso + R$ 306.834,26 21ºApostilamnento NOV25 +13º 314.282,38
</t>
        </r>
      </text>
    </comment>
    <comment ref="E48" authorId="0">
      <text>
        <r>
          <rPr>
            <sz val="10"/>
            <rFont val="Arial"/>
            <charset val="134"/>
          </rPr>
          <t xml:space="preserve"> 19º Apostilamento Set25 + 8.679.101,85 + 9.135,00 + 600.700,00 + 13.000.000,00 + 1.403.939,00 + 309.321,30</t>
        </r>
      </text>
    </comment>
    <comment ref="F48" authorId="0">
      <text>
        <r>
          <rPr>
            <sz val="10"/>
            <rFont val="Arial"/>
            <charset val="134"/>
          </rPr>
          <t>Investimento SEI 202500010048695</t>
        </r>
      </text>
    </comment>
    <comment ref="G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I48" authorId="0">
      <text>
        <r>
          <rPr>
            <sz val="10"/>
            <rFont val="Arial"/>
            <charset val="134"/>
          </rPr>
          <t>Investimento SEI 202500010048695</t>
        </r>
      </text>
    </comment>
    <comment ref="J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K48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 xml:space="preserve">Desconto PLANISA Nov25
</t>
        </r>
      </text>
    </comment>
    <comment ref="M48" authorId="0">
      <text>
        <r>
          <rPr>
            <sz val="10"/>
            <rFont val="Arial"/>
            <charset val="134"/>
          </rPr>
          <t xml:space="preserve"> residencia Set25</t>
        </r>
      </text>
    </comment>
    <comment ref="N48" authorId="0">
      <text>
        <r>
          <rPr>
            <sz val="10"/>
            <rFont val="Arial"/>
            <charset val="134"/>
          </rPr>
          <t>Investimento SEI 202500010048695</t>
        </r>
      </text>
    </comment>
    <comment ref="O48" authorId="0">
      <text>
        <r>
          <rPr>
            <sz val="10"/>
            <rFont val="Arial"/>
            <charset val="134"/>
          </rPr>
          <t xml:space="preserve">Re-composição fundo rescisório SAC CGE </t>
        </r>
      </text>
    </comment>
    <comment ref="M49" authorId="0">
      <text>
        <r>
          <rPr>
            <sz val="10"/>
            <rFont val="Arial"/>
            <charset val="134"/>
          </rPr>
          <t xml:space="preserve"> 20º Apostilamento Ou25</t>
        </r>
      </text>
    </comment>
    <comment ref="M51" authorId="0">
      <text>
        <r>
          <rPr>
            <sz val="10"/>
            <rFont val="Arial"/>
            <charset val="134"/>
          </rPr>
          <t xml:space="preserve">custeio Nov25 parcial </t>
        </r>
      </text>
    </comment>
    <comment ref="C53" authorId="0">
      <text>
        <r>
          <rPr>
            <sz val="10"/>
            <rFont val="Arial"/>
            <charset val="134"/>
          </rPr>
          <t>R$ 17.683.095,60 Custeio + R$ 177.090,20 Residência + R$ 59.841,36 Servidores + R$ 303.674,49</t>
        </r>
        <r>
          <rPr>
            <sz val="10"/>
            <color rgb="FF000000"/>
            <rFont val="Arial"/>
            <charset val="134"/>
          </rPr>
          <t xml:space="preserve"> </t>
        </r>
        <r>
          <rPr>
            <sz val="10"/>
            <rFont val="Arial"/>
            <charset val="134"/>
          </rPr>
          <t xml:space="preserve">22ºApostilamnento  DEZ25 </t>
        </r>
      </text>
    </comment>
    <comment ref="D53" authorId="0">
      <text>
        <r>
          <rPr>
            <sz val="10"/>
            <rFont val="Arial"/>
            <charset val="134"/>
          </rPr>
          <t xml:space="preserve">R$ 17.683.095,60 Custeio + R$ 88.398,62 Preceptores e Custeio diverso + R$ </t>
        </r>
        <r>
          <rPr>
            <sz val="11"/>
            <color rgb="FF000000"/>
            <rFont val="Calibri"/>
            <charset val="134"/>
          </rPr>
          <t>303674,49</t>
        </r>
        <r>
          <rPr>
            <sz val="10"/>
            <rFont val="Arial"/>
            <charset val="134"/>
          </rPr>
          <t xml:space="preserve"> 22ºApostilamnento DEZ25
</t>
        </r>
      </text>
    </comment>
    <comment ref="E53" authorId="0">
      <text>
        <r>
          <rPr>
            <sz val="10"/>
            <rFont val="Arial"/>
            <charset val="134"/>
          </rPr>
          <t xml:space="preserve"> 21º Apostilamento nov25 (306.834,26)+ 13º (314.282,38) Apostiamento</t>
        </r>
      </text>
    </comment>
    <comment ref="K53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 xml:space="preserve">Desconto PLANISA Dez25
</t>
        </r>
      </text>
    </comment>
    <comment ref="M53" authorId="0">
      <text>
        <r>
          <rPr>
            <sz val="10"/>
            <rFont val="Arial"/>
            <charset val="134"/>
          </rPr>
          <t xml:space="preserve">consolidado + residencia </t>
        </r>
      </text>
    </comment>
    <comment ref="M54" authorId="0">
      <text>
        <r>
          <rPr>
            <sz val="10"/>
            <rFont val="Arial"/>
            <charset val="134"/>
          </rPr>
          <t>consolidado + residencia + apostilamento</t>
        </r>
      </text>
    </comment>
    <comment ref="M55" authorId="0">
      <text>
        <r>
          <rPr>
            <sz val="10"/>
            <rFont val="Arial"/>
            <charset val="134"/>
          </rPr>
          <t xml:space="preserve">custeio dez25 parcial </t>
        </r>
      </text>
    </comment>
  </commentList>
</comments>
</file>

<file path=xl/sharedStrings.xml><?xml version="1.0" encoding="utf-8"?>
<sst xmlns="http://schemas.openxmlformats.org/spreadsheetml/2006/main" count="133" uniqueCount="89">
  <si>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</si>
  <si>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</si>
  <si>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</si>
  <si>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</si>
  <si>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</si>
  <si>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</si>
  <si>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</si>
  <si>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 / 15º Apostilamento Maio25 / 16º Apostilamento Junho25 / 17º Apostilamento Julho25 / 18º Apostilamento Agosto25 / 19º Apostilamento Set25 / 20º Apostilamento Out25 / 21º Apostilamento Nov25 / 22º Apostilamento Dez25 /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</si>
  <si>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</si>
  <si>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</si>
  <si>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>Previsão de Repasse Mensal do Contrato de Gestão/ADITIVO - Investimentos :  FEV/25 R$ 6.200.000,00    202400010050852   / MAI/25 R$ 1.544.905,14 202400010050652  /   SET/25 R$ 276.817,00 202500010058725 / NOV/25 R$ 202500010048695  /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</si>
  <si>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</si>
  <si>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</si>
  <si>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</si>
  <si>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</si>
  <si>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</si>
  <si>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</si>
  <si>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</si>
  <si>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</si>
  <si>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</si>
  <si>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</si>
  <si>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</si>
  <si>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</si>
  <si>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</si>
  <si>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</si>
  <si>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</si>
  <si>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</si>
  <si>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</si>
  <si>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</si>
  <si>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</si>
  <si>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>set/25</t>
  </si>
  <si>
    <t>out/25</t>
  </si>
  <si>
    <t>dez/25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</si>
  <si>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</si>
  <si>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</si>
  <si>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r>
      <rPr>
        <b/>
        <sz val="10"/>
        <color rgb="FF000000"/>
        <rFont val="Calibri"/>
        <charset val="134"/>
      </rPr>
      <t xml:space="preserve">Ressarcimentos  </t>
    </r>
    <r>
      <rPr>
        <sz val="10"/>
        <color rgb="FF000000"/>
        <rFont val="Calibri"/>
        <charset val="134"/>
      </rPr>
      <t xml:space="preserve">(Rescisões Trabalhista, Serviço Hospitalar e Ambulatorial, Leitos Extras, Material Órtese e Prótese ( OPME e Outros ).
</t>
    </r>
    <r>
      <rPr>
        <b/>
        <sz val="10"/>
        <color rgb="FF000000"/>
        <rFont val="Calibri"/>
        <charset val="134"/>
      </rPr>
      <t xml:space="preserve">
*04/11/25 EMPENHO 81952345 13/11/25 ORDEM DE PAGAMENTO 82647718 R$ 34.988.571,00
Ressarcimento de valores a conta do fundo rescisório do Contrato de Gestão nº 123/2011, CRER - Centro Estadual de Reabilitação e Readaptação Dr.Henrique Santillo, com base no Plano de Eficiência Econômica (82261913) que tem por objetivo estabelecer ações concretas e complementares voltadas à correção dos desequilíbrios financeiros, à recomposição de provisões obrigatórias e à adoção de medidas de gestão que garantam a sustentabilidade contratual, conforme PARECER JURÍDICO SES/PROCSET Nº 767/2025 (79865569) e DESPACHO Nº 4/2025/GTINT(82265644).
.
IPOF 2025285005026. DAOF 4391/2025. RD n° 10/2025-SES/SUPECC(80004986)
..................................................
RESSARCIMENTO-FUNDO RESCISSORIO, CONF. PLANO EFICIENCIA ECONOMICA- PARECER JURÍDICO SES/PROCSET-05071 Nº 767/2025.Ressarcimentos (Rescisões Trabalhista, Serviço Hospitalar e Ambulatorial, Leitos Extras, Material Órtese e Prótese ( OPME e Outros ). </t>
    </r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</si>
  <si>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</si>
  <si>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</si>
  <si>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</si>
  <si>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</si>
  <si>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</si>
  <si>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</si>
  <si>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</si>
  <si>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</si>
  <si>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</si>
  <si>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</si>
  <si>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</si>
  <si>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</si>
  <si>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t>202500010021379 Despacho 1058 SEI Nº 77627760. Ofício 50045/25 SUPECC SEI Nº 77638622</t>
  </si>
  <si>
    <t> ago-25</t>
  </si>
  <si>
    <t>SES/SUPECC</t>
  </si>
  <si>
    <t> set-25</t>
  </si>
  <si>
    <t> out-25</t>
  </si>
  <si>
    <t> nov-25</t>
  </si>
  <si>
    <t>Glosa de metas</t>
  </si>
  <si>
    <r>
      <rPr>
        <sz val="11"/>
        <color rgb="FF000000"/>
        <rFont val="Calibri"/>
        <charset val="134"/>
      </rPr>
      <t xml:space="preserve">Glosa de metas contratuais informada pela área técnica, conforme Despacho 1427/2025 GMAE-CG (SEI Nº </t>
    </r>
    <r>
      <rPr>
        <sz val="11"/>
        <color rgb="FF000000"/>
        <rFont val="Calibri"/>
        <charset val="134"/>
      </rPr>
      <t>81329736</t>
    </r>
    <r>
      <rPr>
        <sz val="11"/>
        <color rgb="FF000000"/>
        <rFont val="Calibri"/>
        <charset val="134"/>
      </rPr>
      <t>) Relatório COMACG nº 62/2024, relativo ao período de janeiro a junho de 2024 (</t>
    </r>
    <r>
      <rPr>
        <sz val="11"/>
        <color rgb="FF000000"/>
        <rFont val="Calibri"/>
        <charset val="134"/>
      </rPr>
      <t xml:space="preserve">SEI Nº </t>
    </r>
    <r>
      <rPr>
        <sz val="11"/>
        <color rgb="FF000000"/>
        <rFont val="Calibri"/>
        <charset val="134"/>
      </rPr>
      <t>202400010055077</t>
    </r>
    <r>
      <rPr>
        <sz val="11"/>
        <color rgb="FF000000"/>
        <rFont val="Calibri"/>
        <charset val="134"/>
      </rPr>
      <t xml:space="preserve">) - (SEI Nº </t>
    </r>
    <r>
      <rPr>
        <sz val="11"/>
        <color rgb="FF000000"/>
        <rFont val="Calibri"/>
        <charset val="134"/>
      </rPr>
      <t>63170815</t>
    </r>
    <r>
      <rPr>
        <sz val="11"/>
        <color rgb="FF000000"/>
        <rFont val="Calibri"/>
        <charset val="134"/>
      </rPr>
      <t>)</t>
    </r>
  </si>
  <si>
    <r>
      <rPr>
        <sz val="11"/>
        <color rgb="FF000000"/>
        <rFont val="Calibri"/>
        <charset val="134"/>
      </rPr>
      <t>jan-jun24</t>
    </r>
  </si>
  <si>
    <t>dez-25</t>
  </si>
  <si>
    <t xml:space="preserve">Total Geral </t>
  </si>
  <si>
    <t xml:space="preserve">Nota Explicativa: </t>
  </si>
  <si>
    <r>
      <rPr>
        <b/>
        <sz val="11"/>
        <rFont val="Calibri"/>
        <charset val="134"/>
      </rPr>
      <t xml:space="preserve"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/ 21º Apostilamento Nov/25 (R$ 306.834,26 + 13º 314.282,38 = R$ 621.116,64) / 22º Apostilamento Dez/25 (R$ 303.674,49) .
</t>
    </r>
    <r>
      <rPr>
        <sz val="11"/>
        <rFont val="Calibri"/>
        <charset val="134"/>
      </rPr>
      <t xml:space="preserve">
</t>
    </r>
    <r>
      <rPr>
        <b/>
        <sz val="11"/>
        <rFont val="Calibri"/>
        <charset val="134"/>
      </rPr>
      <t xml:space="preserve"> 
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/ 16º Apostilamento Jun/25 (R$ 316.714,95) / 17º Apostilamento Jul/25 (R$ 320.556,37) / 18º Apostilamento Ago/25 (R$ 325.738,96) / 19º Apostilamento Set/25 (R$ 314.302,35) / 20º Apostilamento Out/25 (R$ 309.321,30) / 21º Apostilamento Nov/25 (R$ 306.834,26 + 13º 314.282,38 = R$ 621.116,64) / 22º Apostilamento Dez/25 (R$ 303.674,49).
</t>
    </r>
    <r>
      <rPr>
        <sz val="11"/>
        <rFont val="Calibri"/>
        <charset val="134"/>
      </rPr>
      <t xml:space="preserve">
</t>
    </r>
    <r>
      <rPr>
        <b/>
        <sz val="11"/>
        <rFont val="Calibri"/>
        <charset val="134"/>
      </rPr>
      <t xml:space="preserve">
2. ANULAÇÃO DE EMPENHO:
-JAN/25: CRER 14ºTA Residência (69180435) 2025.2850.066.00027 R$ 167.723,57 ANULAÇÃO de Empenho 2025.2850.066.00027.001 R$ 143.898,50 em 28/03/25
-JAN/25: CRER 14ºTA Residência (69866821) 2025.2850.066.00077 R$ 876.084,37 ANULAÇÃO de Empenho 2025.2850.066.00077.001 R$ 142.248,36 em 08/05/25; 2025.2850.066.00077.002 R$ 151.048,91 em 26/06/25; 2025.2850.066.00077.003 R$ 149.940,77 em 26/06/25; 2025.2850.066.00077.004 R$ 149.940,77 em 19/08/25; 2025.2850.066.00077.005 R$ 148.278,56 em 19/08/25;
-JAN/25: CRER (69866613) 2025.2850.066.00076 R$ 79.535.312,40 ANULAÇÃO de Empenho 2025.2850.066.00076.001 R$ 15.907.062,48 em 31/01/25;
-JAN/25: CRER (70134774) 2025.2850.177.00006 R$ 14.131.029,36 ANULAÇÃO de Empenho 2025.2850.177.00006.001 R$ 1.200.000,00 em 25/02/25;
-ABR/25: CRER 14ºTA Residência (73280767) 2025.2850.211.0002 R$ 708.360,80 ANULAÇÃO de Empenho 2025.2850.211.0002.001 R$ 148.278,56 em 12/09/25; R$ 148.832,63 em 13/10/25; R$ 150.494,84 em 10/11/25; R$ 151.048,91 em 04/12/25;
-ABR/25: CRER (73280314) 2025.2850.211.00001 R$ 51.565.634,34 ANULAÇÃO de Empenho 2025.2850.211.00001.001 R$ 12.617,26 em 15/10/25; 2025.2850.211.00001.002 R$ 137.543,18 em 30/10/25; R$ 12.617,27 em 10/11/25;
-JUL/25: CRER (76717547) 2025.2850.066.00165 R$ 31.814.124,99 ANULAÇÃO de Empenho 2025.2850.066.00165.001 R$ 2.000.000,00 em 30/09/25; 2025.2850.066.00165.002 R$ 100.000,00 em 09/10/25; 2025.2850.066.00165.003 R$ 9.288.936,85 em 29/10/25; R$ 13.000.000,00 em 25/11/25;  R$ 12.617,27 em 04/12/25; R$ 573.231,44 em 04/12/25;  R$ 25.234,53 em 19/12/25; 
3. Valor informado pela área técnica - GEFIN SEI Nº 202500010016855
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 JUN25 parcial 74746235 / JUN25 consolidado 77361971 / JUL25 parcial 76131399 / JUL25 consolidado 78714437 / AGO25 parcial 77359407 / AGO25 consolidado 80323302 /SET25 parcial 78553577 / SET25 consolidado 81236037/ OUT25 parcial 80017493 / OUT25 consolidado 82639742 / NOV25 parcial 81129655 / NOV25 consolidado 83698989 /  DEZ25 parcial 82613091 / DEZ25 consolidado 83699044.
 </t>
    </r>
  </si>
  <si>
    <t xml:space="preserve">
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72206133; Mar/25 R$ 68.250,31 72989174 ; Abr/25 R$ 68.250,31 73991580; Mai25 R$ 70.219,73 75498674 ; Jun/25 R$ 71.207,40 76594446 ; Jul/25 R$ 79.608,89 77954025 ; Ago/25 R$ 85.863,23 79377123; Set/25 R$ 79.809,66 80669318/ Out25 R$ 95.751,94 82168130 /  Nov25 R$ 75.466,82 82951065 / DEZ25 R$ 103.608,65 84279178 .
-Bolsa de Residentes + Auxílio Moradia - Processo SEI Nº 202100010024770 Referência: Jan/25 R$ 112.342,72 70302222; Fev/25 R$ 113.820,91 72206186); Mar/25 R$ 99.038,95 72994963; Abr/25 R$ 101.995,34 73991648; Mai/25 R$ 113.054,65 75498730 ; Jun/25 R$ 106.331,39 76594569 ; Jul/25 R$ 106.134,29 77954025 ; Ago/25 R$ 108.597,95 79377373 ; Set/25 R$ 107.908,13 80669318 / Out25 R$ 109.386,32 8216813 /  Nov25 R$ 121.064,08 82951065 / Dez25 R$ 126.730,49 84279178 .</t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</si>
  <si>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</si>
  <si>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
-JAN/25 R$ 11.340,00 DARE PAGA EM 29/01/25 70043170 Restituição de investimento SEI 202300010045868
-MAR/25 - R$ 5.804,50 DARE QUITADO em março/25 - referente à devolução de valor de Residência médica DEZ24 SEI Nº 72255521;
                - R$ 265.894,93 DARE PAGA EM 28/03/25 Restituição de investimento SEI 202200010063643
-MAI/25 - R$ 500,00 DARE PAGA EM 07/05/25 Restituição de investimento SEI 202300010004463
- AGO/25 - R$ 1.375,00 DARE PAGA EM 17/07/25 Restituição de investimento SEI 202400010039942
- AGO/25 - R$ 29.983,91 DARE PAGA EM 04/08/25 Restituição de investimento SEI 202300010004463
 -SET/25 - R$ 8.277,11 DARE PAGA EM 16/09/25 Restituição de investimento SEI 202300010004463</t>
  </si>
  <si>
    <r>
      <rPr>
        <b/>
        <sz val="11"/>
        <color rgb="FF000000"/>
        <rFont val="Calibri"/>
        <charset val="134"/>
      </rPr>
      <t xml:space="preserve">8. Pagamentos (repasses – Restos a Pagar)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Repasse referente ao Custeio - Valor total = R$ 77.366,88,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2024.2850.237.00035.001 R$ 56.445,28 Custeio consolidado Dez24 Quitado em 16/01/25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Ordem de Pagamento 2024.2850.184.00036.006 R$ 20.921,60 residência médica(custeio diverso e gratificação preceptores) Dez24 Quitado em 09/01/25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-PAGO em MAR/25 - Repasse referente ao Custeio - Valor total = R$ 7.896,66, sendo: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Referência: dezembro/2024 R$ 5.804,50 Consolidado DEZ24 Custeio Na OP estava Res Médica, a OP foi substituída p/ CUSTEIO Dez24 consolidado em 24/03/25 OP 2024.2850.184.00035.027 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>Referência: dezembro/2024 R$2.092,16 Ajuste/Diferença de RES. MÉDICA 14° T.A DEZEMBRO 2024 OP 2024.2850.184.00036.007</t>
    </r>
  </si>
  <si>
    <r>
      <rPr>
        <b/>
        <sz val="11"/>
        <color rgb="FF000000"/>
        <rFont val="Calibri"/>
        <charset val="134"/>
      </rPr>
      <t xml:space="preserve">9. Pagamentos de Despesas de Exercícios Anteriores - DEA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JAN/25 - 10º apostilamento Dez24 R$ 317.094,85 Empenho 2025.2850.070.00003 - Ordem de pagamento 2025.2850.070.00003.001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- PAGO em FEV/25 Valor total = R$ 829.514,34 sendo:  - Fundo Rescisório Dez/24 R$ 201.460,41 Empenho 2025.2850.066.00058 - Ordem de pagamento 2025.2850.066.00058.001 Siofinet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 xml:space="preserve">                                                                                           - Custeio consolidado Dez/24 R$ 628.053,93 Empenho 2025.2850.066.00058 - Ordem de pagamento 2025.2850.066.00058.002 Siofinet</t>
    </r>
  </si>
  <si>
    <t>Demonstrativo de investimento repassados no período de janeiro a dezembro/2025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</si>
  <si>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</si>
  <si>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</si>
  <si>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</si>
  <si>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</si>
  <si>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</si>
  <si>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</si>
  <si>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</si>
  <si>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202400010050852 </t>
  </si>
  <si>
    <t>2025.2850.161.00023.001</t>
  </si>
  <si>
    <t>4.4.50.42.05</t>
  </si>
  <si>
    <t>Aquisição de 03 (três) Chiller (URL) 240 TR</t>
  </si>
  <si>
    <t xml:space="preserve">202400010050652 </t>
  </si>
  <si>
    <t>2025.2850.161.00136.001</t>
  </si>
  <si>
    <t xml:space="preserve">Aquisição equipamentos de climatização artificial </t>
  </si>
  <si>
    <t>202500010058725</t>
  </si>
  <si>
    <t>2025.2850.161.00320.001</t>
  </si>
  <si>
    <t>Aquisição de equipamentos e sistemas para integração dos dados fisiológicos dos pacientes ao Prontuário Eletrônico do Paciente (PEP)</t>
  </si>
  <si>
    <t>202500010048695</t>
  </si>
  <si>
    <t>2025.2850.161.00352.001</t>
  </si>
  <si>
    <t>Aquisição de 29 Carrinhos Beira Leito e Computadores de Contingência</t>
  </si>
  <si>
    <t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</si>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</sst>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* #,##0.00\ ;\-* #,##0.00\ ;* \-??\ ;@\ "/>
    <numFmt numFmtId="181" formatCode="[$R$-416]\ #,##0.00;[Red]\-[$R$-416]\ #,##0.00"/>
    <numFmt numFmtId="182" formatCode="[$-416]mmm\-yy;@"/>
    <numFmt numFmtId="183" formatCode="&quot;R$ &quot;#,##0.00;[Red]&quot;-R$ &quot;#,##0.00"/>
    <numFmt numFmtId="184" formatCode="dd/mm/yy"/>
    <numFmt numFmtId="185" formatCode="d/m/yyyy"/>
    <numFmt numFmtId="186" formatCode="_-&quot;R$ &quot;* #,##0.00_-;&quot;-R$ &quot;* #,##0.00_-;_-&quot;R$ &quot;* \-??_-;_-@_-"/>
  </numFmts>
  <fonts count="45">
    <font>
      <sz val="11"/>
      <color rgb="FF000000"/>
      <name val="Calibri"/>
      <charset val="134"/>
    </font>
    <font>
      <sz val="11"/>
      <color theme="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2"/>
      <color rgb="FFFFFFFF"/>
      <name val="Calibri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b/>
      <sz val="10"/>
      <name val="Calibri"/>
      <charset val="134"/>
    </font>
    <font>
      <sz val="10"/>
      <name val="Arial"/>
      <charset val="134"/>
    </font>
    <font>
      <sz val="10"/>
      <name val="Calibri"/>
      <charset val="134"/>
    </font>
    <font>
      <b/>
      <sz val="11"/>
      <color rgb="FFC0392B"/>
      <name val="Calibri"/>
      <charset val="134"/>
    </font>
    <font>
      <sz val="10"/>
      <color rgb="FFFF0000"/>
      <name val="Arial"/>
      <charset val="134"/>
    </font>
    <font>
      <b/>
      <sz val="10"/>
      <color rgb="FFC00000"/>
      <name val="Calibri"/>
      <charset val="134"/>
    </font>
    <font>
      <b/>
      <sz val="10"/>
      <color rgb="FFFF0000"/>
      <name val="Calibri"/>
      <charset val="134"/>
    </font>
    <font>
      <b/>
      <sz val="10"/>
      <name val="Arial"/>
      <charset val="134"/>
    </font>
    <font>
      <b/>
      <sz val="11"/>
      <name val="Calibri"/>
      <charset val="134"/>
    </font>
    <font>
      <b/>
      <sz val="10"/>
      <color theme="0"/>
      <name val="Calibri"/>
      <charset val="134"/>
    </font>
    <font>
      <sz val="10"/>
      <color rgb="FF000000"/>
      <name val="Arial"/>
      <charset val="134"/>
    </font>
    <font>
      <sz val="9.75"/>
      <color rgb="FF000000"/>
      <name val="Calibri"/>
      <charset val="134"/>
    </font>
    <font>
      <sz val="10"/>
      <color theme="0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CCCCCC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2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34" fillId="8" borderId="25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6" fillId="9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20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5" fillId="2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17" fontId="3" fillId="0" borderId="12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0" fillId="0" borderId="12" xfId="0" applyNumberFormat="1" applyFont="1" applyBorder="1" applyAlignment="1" applyProtection="1">
      <alignment horizontal="center" vertical="center" wrapText="1"/>
    </xf>
    <xf numFmtId="180" fontId="3" fillId="0" borderId="12" xfId="0" applyNumberFormat="1" applyFont="1" applyBorder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181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181" fontId="9" fillId="0" borderId="12" xfId="0" applyNumberFormat="1" applyFont="1" applyBorder="1" applyAlignment="1">
      <alignment wrapText="1"/>
    </xf>
    <xf numFmtId="4" fontId="10" fillId="0" borderId="12" xfId="0" applyNumberFormat="1" applyFont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180" fontId="8" fillId="4" borderId="14" xfId="0" applyNumberFormat="1" applyFont="1" applyFill="1" applyBorder="1" applyAlignment="1" applyProtection="1">
      <alignment vertical="center" wrapText="1"/>
    </xf>
    <xf numFmtId="181" fontId="11" fillId="4" borderId="14" xfId="0" applyNumberFormat="1" applyFont="1" applyFill="1" applyBorder="1" applyAlignment="1" applyProtection="1">
      <alignment vertical="center" wrapText="1"/>
    </xf>
    <xf numFmtId="180" fontId="11" fillId="4" borderId="14" xfId="0" applyNumberFormat="1" applyFont="1" applyFill="1" applyBorder="1" applyAlignment="1" applyProtection="1">
      <alignment vertical="center" wrapText="1"/>
    </xf>
    <xf numFmtId="180" fontId="11" fillId="4" borderId="14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180" fontId="3" fillId="0" borderId="0" xfId="0" applyNumberFormat="1" applyFont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0" xfId="0" applyFont="1" applyAlignment="1" applyProtection="1"/>
    <xf numFmtId="0" fontId="8" fillId="3" borderId="12" xfId="0" applyFont="1" applyFill="1" applyBorder="1" applyAlignment="1" applyProtection="1">
      <alignment horizontal="center" vertical="center" wrapText="1"/>
    </xf>
    <xf numFmtId="177" fontId="12" fillId="0" borderId="12" xfId="2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177" fontId="12" fillId="0" borderId="12" xfId="2" applyBorder="1" applyAlignment="1" applyProtection="1">
      <alignment horizontal="center" wrapText="1"/>
    </xf>
    <xf numFmtId="4" fontId="9" fillId="0" borderId="12" xfId="0" applyNumberFormat="1" applyFont="1" applyBorder="1" applyAlignment="1" applyProtection="1">
      <alignment horizontal="center" wrapText="1"/>
    </xf>
    <xf numFmtId="4" fontId="13" fillId="0" borderId="12" xfId="0" applyNumberFormat="1" applyFont="1" applyBorder="1" applyAlignment="1" applyProtection="1">
      <alignment horizontal="center" vertical="center" wrapText="1"/>
    </xf>
    <xf numFmtId="177" fontId="12" fillId="0" borderId="12" xfId="2" applyBorder="1" applyAlignment="1">
      <alignment horizontal="center" wrapText="1"/>
    </xf>
    <xf numFmtId="4" fontId="9" fillId="0" borderId="0" xfId="0" applyNumberFormat="1" applyFont="1" applyAlignment="1" applyProtection="1">
      <alignment horizontal="center" vertical="center" wrapText="1"/>
    </xf>
    <xf numFmtId="177" fontId="12" fillId="0" borderId="12" xfId="2" applyBorder="1" applyAlignment="1">
      <alignment wrapText="1"/>
    </xf>
    <xf numFmtId="4" fontId="14" fillId="0" borderId="0" xfId="0" applyNumberFormat="1" applyFont="1"/>
    <xf numFmtId="177" fontId="15" fillId="0" borderId="12" xfId="2" applyFont="1" applyBorder="1" applyAlignment="1">
      <alignment horizontal="center" wrapText="1"/>
    </xf>
    <xf numFmtId="177" fontId="15" fillId="0" borderId="12" xfId="2" applyFont="1" applyBorder="1" applyAlignment="1">
      <alignment wrapText="1"/>
    </xf>
    <xf numFmtId="180" fontId="16" fillId="4" borderId="14" xfId="0" applyNumberFormat="1" applyFont="1" applyFill="1" applyBorder="1" applyAlignment="1" applyProtection="1">
      <alignment vertical="center" wrapText="1"/>
    </xf>
    <xf numFmtId="180" fontId="17" fillId="4" borderId="14" xfId="0" applyNumberFormat="1" applyFont="1" applyFill="1" applyBorder="1" applyAlignment="1" applyProtection="1">
      <alignment vertical="center" wrapText="1"/>
    </xf>
    <xf numFmtId="177" fontId="18" fillId="5" borderId="14" xfId="2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wrapText="1"/>
    </xf>
    <xf numFmtId="182" fontId="3" fillId="0" borderId="0" xfId="0" applyNumberFormat="1" applyFon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80" fontId="1" fillId="0" borderId="0" xfId="0" applyNumberFormat="1" applyFont="1" applyAlignment="1" applyProtection="1">
      <alignment horizontal="center" vertical="center"/>
    </xf>
    <xf numFmtId="4" fontId="0" fillId="0" borderId="0" xfId="0" applyNumberFormat="1" applyFont="1" applyAlignment="1" applyProtection="1">
      <alignment horizontal="center" wrapText="1"/>
    </xf>
    <xf numFmtId="4" fontId="0" fillId="0" borderId="0" xfId="0" applyNumberFormat="1" applyFont="1" applyAlignment="1">
      <alignment horizontal="center" wrapText="1"/>
    </xf>
    <xf numFmtId="4" fontId="0" fillId="0" borderId="12" xfId="0" applyNumberFormat="1" applyFont="1" applyBorder="1" applyAlignment="1">
      <alignment horizontal="center" wrapText="1"/>
    </xf>
    <xf numFmtId="4" fontId="0" fillId="0" borderId="0" xfId="0" applyNumberFormat="1" applyAlignment="1" applyProtection="1"/>
    <xf numFmtId="183" fontId="3" fillId="0" borderId="0" xfId="0" applyNumberFormat="1" applyFont="1" applyAlignment="1" applyProtection="1">
      <alignment wrapText="1"/>
    </xf>
    <xf numFmtId="183" fontId="3" fillId="0" borderId="0" xfId="0" applyNumberFormat="1" applyFont="1" applyAlignment="1" applyProtection="1">
      <alignment horizontal="center" vertical="center" wrapText="1"/>
    </xf>
    <xf numFmtId="180" fontId="3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horizontal="left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4" fontId="0" fillId="0" borderId="12" xfId="49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center" vertical="center"/>
    </xf>
    <xf numFmtId="4" fontId="10" fillId="0" borderId="12" xfId="49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19" fillId="0" borderId="12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8" fillId="0" borderId="12" xfId="0" applyFont="1" applyBorder="1" applyAlignment="1">
      <alignment vertical="top" wrapText="1"/>
    </xf>
    <xf numFmtId="0" fontId="6" fillId="0" borderId="12" xfId="0" applyFont="1" applyBorder="1" applyAlignment="1" applyProtection="1">
      <alignment wrapText="1"/>
    </xf>
    <xf numFmtId="0" fontId="20" fillId="2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84" fontId="3" fillId="0" borderId="12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85" fontId="3" fillId="0" borderId="12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21" fillId="0" borderId="0" xfId="0" applyFont="1" applyAlignment="1" applyProtection="1">
      <alignment wrapText="1"/>
    </xf>
    <xf numFmtId="0" fontId="21" fillId="0" borderId="0" xfId="0" applyFont="1" applyAlignment="1" applyProtection="1">
      <alignment horizontal="center" wrapText="1"/>
    </xf>
    <xf numFmtId="17" fontId="3" fillId="0" borderId="0" xfId="0" applyNumberFormat="1" applyFont="1" applyAlignment="1" applyProtection="1">
      <alignment wrapText="1"/>
    </xf>
    <xf numFmtId="17" fontId="0" fillId="0" borderId="0" xfId="0" applyNumberFormat="1" applyAlignment="1" applyProtection="1"/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" fontId="23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84" fontId="0" fillId="0" borderId="12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181" fontId="3" fillId="0" borderId="12" xfId="0" applyNumberFormat="1" applyFont="1" applyBorder="1" applyAlignment="1" applyProtection="1">
      <alignment horizontal="center" vertical="center" wrapText="1"/>
    </xf>
    <xf numFmtId="181" fontId="3" fillId="0" borderId="12" xfId="0" applyNumberFormat="1" applyFont="1" applyBorder="1" applyAlignment="1">
      <alignment horizontal="center" vertical="center" wrapText="1"/>
    </xf>
    <xf numFmtId="186" fontId="8" fillId="0" borderId="12" xfId="0" applyNumberFormat="1" applyFont="1" applyBorder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top" wrapText="1"/>
    </xf>
    <xf numFmtId="0" fontId="21" fillId="0" borderId="0" xfId="0" applyFont="1" applyAlignment="1" applyProtection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2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" TargetMode="External"/><Relationship Id="rId3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111"/>
  <sheetViews>
    <sheetView tabSelected="1" zoomScale="80" zoomScaleNormal="80" topLeftCell="F40" workbookViewId="0">
      <selection activeCell="W61" sqref="W61"/>
    </sheetView>
  </sheetViews>
  <sheetFormatPr defaultColWidth="8.71428571428571" defaultRowHeight="15"/>
  <cols>
    <col min="2" max="2" width="11.9904761904762" style="2" customWidth="1"/>
    <col min="3" max="3" width="17.3142857142857" style="2" customWidth="1"/>
    <col min="4" max="4" width="16.2571428571429" style="2" customWidth="1"/>
    <col min="5" max="5" width="17.5047619047619" style="2" customWidth="1"/>
    <col min="6" max="6" width="16.9619047619048" style="2" customWidth="1"/>
    <col min="7" max="7" width="15" style="2" customWidth="1"/>
    <col min="8" max="8" width="17.3142857142857" style="3" customWidth="1"/>
    <col min="9" max="9" width="21" style="3" customWidth="1"/>
    <col min="10" max="10" width="14.1428571428571" style="2" customWidth="1"/>
    <col min="11" max="11" width="15" style="2" customWidth="1"/>
    <col min="12" max="12" width="16.7809523809524" style="2" customWidth="1"/>
    <col min="13" max="13" width="20.4190476190476" style="2" customWidth="1"/>
    <col min="14" max="14" width="13.152380952381" style="2" customWidth="1"/>
    <col min="15" max="15" width="18" style="2" customWidth="1"/>
    <col min="16" max="16" width="12.2857142857143" style="2" customWidth="1"/>
    <col min="17" max="17" width="16.1428571428571" style="2" customWidth="1"/>
    <col min="18" max="18" width="13.5714285714286" style="2" customWidth="1"/>
    <col min="19" max="19" width="16.2857142857143" style="1" customWidth="1"/>
    <col min="20" max="20" width="13.152380952381" style="2" customWidth="1"/>
    <col min="21" max="21" width="15.1428571428571" style="2" customWidth="1"/>
    <col min="22" max="22" width="17.5714285714286" style="2" customWidth="1"/>
    <col min="23" max="23" width="20.1428571428571" style="2" customWidth="1"/>
    <col min="24" max="24" width="16.2857142857143" style="4" customWidth="1"/>
    <col min="25" max="25" width="17.7142857142857" style="4" customWidth="1"/>
    <col min="26" max="26" width="8.71428571428571" style="4"/>
  </cols>
  <sheetData>
    <row r="1" ht="26.25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43"/>
      <c r="Q2" s="43"/>
      <c r="R2" s="43"/>
      <c r="S2" s="6"/>
      <c r="T2" s="43"/>
      <c r="U2" s="43"/>
      <c r="V2" s="43"/>
      <c r="W2" s="43"/>
    </row>
    <row r="3" ht="15.75" spans="2:23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43"/>
      <c r="Q4" s="43"/>
      <c r="R4" s="43"/>
      <c r="S4" s="6"/>
      <c r="T4" s="43"/>
      <c r="U4" s="43"/>
      <c r="V4" s="43"/>
      <c r="W4" s="43"/>
    </row>
    <row r="5" ht="19.5" customHeight="1" spans="2:23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 spans="2:1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9.5" customHeight="1" spans="2: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19.5" customHeight="1" spans="2:23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2:15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9.5" customHeight="1" spans="2: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9.5" customHeight="1" spans="2:23"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9.5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9.5" customHeight="1" spans="2:23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19.5" customHeight="1" spans="2:23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19.5" customHeight="1" spans="2:2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63"/>
      <c r="T15" s="13"/>
      <c r="U15" s="13"/>
      <c r="V15" s="13"/>
      <c r="W15" s="13"/>
    </row>
    <row r="16" ht="22.5" customHeight="1" spans="2:23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ht="31.5" customHeight="1" spans="2:23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2:23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1" customFormat="1" ht="54.75" customHeight="1" spans="2:26">
      <c r="B19" s="15" t="s">
        <v>12</v>
      </c>
      <c r="C19" s="16"/>
      <c r="D19" s="17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64"/>
      <c r="Y19" s="64"/>
      <c r="Z19" s="64"/>
    </row>
    <row r="20" s="1" customFormat="1" ht="63" customHeight="1" spans="2:26">
      <c r="B20" s="15"/>
      <c r="C20" s="18" t="s">
        <v>14</v>
      </c>
      <c r="D20" s="19" t="s">
        <v>15</v>
      </c>
      <c r="E20" s="20" t="s">
        <v>16</v>
      </c>
      <c r="F20" s="20"/>
      <c r="G20" s="20"/>
      <c r="H20" s="20" t="s">
        <v>17</v>
      </c>
      <c r="I20" s="20"/>
      <c r="J20" s="20"/>
      <c r="K20" s="44" t="s">
        <v>18</v>
      </c>
      <c r="L20" s="20" t="s">
        <v>19</v>
      </c>
      <c r="M20" s="20"/>
      <c r="N20" s="20"/>
      <c r="O20" s="20"/>
      <c r="P20" s="20" t="s">
        <v>20</v>
      </c>
      <c r="Q20" s="20"/>
      <c r="R20" s="44" t="s">
        <v>21</v>
      </c>
      <c r="S20" s="20" t="s">
        <v>22</v>
      </c>
      <c r="T20" s="20"/>
      <c r="U20" s="20" t="s">
        <v>23</v>
      </c>
      <c r="V20" s="20"/>
      <c r="W20" s="19" t="s">
        <v>24</v>
      </c>
      <c r="X20" s="64"/>
      <c r="Y20" s="64"/>
      <c r="Z20" s="74"/>
    </row>
    <row r="21" s="1" customFormat="1" ht="54.75" customHeight="1" spans="2:26">
      <c r="B21" s="15"/>
      <c r="C21" s="18"/>
      <c r="D21" s="19"/>
      <c r="E21" s="21" t="s">
        <v>25</v>
      </c>
      <c r="F21" s="21" t="s">
        <v>26</v>
      </c>
      <c r="G21" s="21" t="s">
        <v>27</v>
      </c>
      <c r="H21" s="21" t="s">
        <v>25</v>
      </c>
      <c r="I21" s="21" t="s">
        <v>26</v>
      </c>
      <c r="J21" s="21" t="s">
        <v>27</v>
      </c>
      <c r="K21" s="21" t="s">
        <v>25</v>
      </c>
      <c r="L21" s="44" t="s">
        <v>28</v>
      </c>
      <c r="M21" s="21" t="s">
        <v>25</v>
      </c>
      <c r="N21" s="21" t="s">
        <v>26</v>
      </c>
      <c r="O21" s="21" t="s">
        <v>27</v>
      </c>
      <c r="P21" s="21" t="s">
        <v>25</v>
      </c>
      <c r="Q21" s="21" t="s">
        <v>26</v>
      </c>
      <c r="R21" s="21"/>
      <c r="S21" s="21" t="s">
        <v>25</v>
      </c>
      <c r="T21" s="21" t="s">
        <v>26</v>
      </c>
      <c r="U21" s="21" t="s">
        <v>25</v>
      </c>
      <c r="V21" s="21" t="s">
        <v>29</v>
      </c>
      <c r="W21" s="19"/>
      <c r="X21" s="65"/>
      <c r="Y21" s="65"/>
      <c r="Z21" s="64"/>
    </row>
    <row r="22" s="1" customFormat="1" ht="24.75" customHeight="1" spans="2:26">
      <c r="B22" s="22">
        <v>45658</v>
      </c>
      <c r="C22" s="23">
        <v>18223762.25</v>
      </c>
      <c r="D22" s="24">
        <v>18075229.31</v>
      </c>
      <c r="E22" s="24">
        <v>115713224.24</v>
      </c>
      <c r="F22" s="25"/>
      <c r="G22" s="25"/>
      <c r="H22" s="24">
        <v>32966191.2</v>
      </c>
      <c r="I22" s="25"/>
      <c r="J22" s="25"/>
      <c r="K22" s="24"/>
      <c r="L22" s="22">
        <v>45658</v>
      </c>
      <c r="M22" s="45">
        <v>16483095.6</v>
      </c>
      <c r="N22" s="46"/>
      <c r="O22" s="25"/>
      <c r="P22" s="47"/>
      <c r="Q22" s="29">
        <v>11340</v>
      </c>
      <c r="R22" s="47"/>
      <c r="S22" s="24">
        <v>77366.88</v>
      </c>
      <c r="T22" s="25"/>
      <c r="U22" s="24">
        <v>317094.85</v>
      </c>
      <c r="V22" s="47"/>
      <c r="W22" s="24">
        <f>M22+S22+U22-Q22</f>
        <v>16866217.33</v>
      </c>
      <c r="X22" s="66">
        <f>SUM(E22:G22)</f>
        <v>115713224.24</v>
      </c>
      <c r="Y22" s="66">
        <f>SUM(H22:J22)</f>
        <v>32966191.2</v>
      </c>
      <c r="Z22" s="64"/>
    </row>
    <row r="23" s="1" customFormat="1" ht="24.75" customHeight="1" spans="2:26">
      <c r="B23" s="22">
        <v>45689</v>
      </c>
      <c r="C23" s="23">
        <v>18232815.26</v>
      </c>
      <c r="D23" s="24">
        <v>18084282.32</v>
      </c>
      <c r="E23" s="24">
        <v>1513101.72</v>
      </c>
      <c r="F23" s="26">
        <v>6200000</v>
      </c>
      <c r="G23" s="25"/>
      <c r="H23" s="24">
        <v>16796197.32</v>
      </c>
      <c r="I23" s="26">
        <v>6200000</v>
      </c>
      <c r="J23" s="25"/>
      <c r="K23" s="24"/>
      <c r="L23" s="22">
        <v>45689</v>
      </c>
      <c r="M23" s="48">
        <v>16483095.6</v>
      </c>
      <c r="N23" s="49">
        <v>6200000</v>
      </c>
      <c r="O23" s="25"/>
      <c r="P23" s="47"/>
      <c r="Q23" s="47"/>
      <c r="R23" s="47"/>
      <c r="S23" s="24"/>
      <c r="T23" s="25"/>
      <c r="U23" s="67">
        <v>829514.34</v>
      </c>
      <c r="V23" s="47"/>
      <c r="W23" s="24">
        <f>M23+M24+M25+N23+U23</f>
        <v>40308807.26</v>
      </c>
      <c r="X23" s="66"/>
      <c r="Y23" s="66"/>
      <c r="Z23" s="64"/>
    </row>
    <row r="24" s="1" customFormat="1" ht="24.75" customHeight="1" spans="2:26">
      <c r="B24" s="22">
        <v>45689</v>
      </c>
      <c r="C24" s="23"/>
      <c r="D24" s="24"/>
      <c r="E24" s="24"/>
      <c r="F24" s="25"/>
      <c r="G24" s="25"/>
      <c r="H24" s="24"/>
      <c r="I24" s="25"/>
      <c r="J24" s="25"/>
      <c r="K24" s="24"/>
      <c r="L24" s="22">
        <v>45658</v>
      </c>
      <c r="M24" s="48">
        <v>313101.72</v>
      </c>
      <c r="N24" s="50"/>
      <c r="O24" s="25"/>
      <c r="P24" s="47"/>
      <c r="Q24" s="47"/>
      <c r="R24" s="47"/>
      <c r="S24" s="24"/>
      <c r="T24" s="25"/>
      <c r="U24" s="24"/>
      <c r="V24" s="47"/>
      <c r="W24" s="24"/>
      <c r="X24" s="66"/>
      <c r="Y24" s="66"/>
      <c r="Z24" s="64"/>
    </row>
    <row r="25" s="1" customFormat="1" ht="24.75" customHeight="1" spans="2:26">
      <c r="B25" s="22">
        <v>45689</v>
      </c>
      <c r="C25" s="23"/>
      <c r="D25" s="24"/>
      <c r="E25" s="24"/>
      <c r="F25" s="25"/>
      <c r="G25" s="25"/>
      <c r="H25" s="24"/>
      <c r="I25" s="25"/>
      <c r="J25" s="25"/>
      <c r="K25" s="24"/>
      <c r="L25" s="22">
        <v>45717</v>
      </c>
      <c r="M25" s="48">
        <v>16483095.6</v>
      </c>
      <c r="N25" s="50"/>
      <c r="O25" s="25"/>
      <c r="P25" s="47"/>
      <c r="Q25" s="47"/>
      <c r="R25" s="47"/>
      <c r="S25" s="24"/>
      <c r="T25" s="25"/>
      <c r="U25" s="24"/>
      <c r="V25" s="47"/>
      <c r="W25" s="24"/>
      <c r="X25" s="66"/>
      <c r="Y25" s="66"/>
      <c r="Z25" s="64"/>
    </row>
    <row r="26" s="1" customFormat="1" ht="24.75" customHeight="1" spans="2:26">
      <c r="B26" s="22">
        <v>45717</v>
      </c>
      <c r="C26" s="23">
        <v>18226313.87</v>
      </c>
      <c r="D26" s="24">
        <v>18077780.92</v>
      </c>
      <c r="E26" s="27">
        <v>322154.73</v>
      </c>
      <c r="F26" s="25"/>
      <c r="G26" s="25"/>
      <c r="H26" s="28">
        <v>17768872.85</v>
      </c>
      <c r="I26" s="25"/>
      <c r="J26" s="25"/>
      <c r="K26" s="24"/>
      <c r="L26" s="22">
        <v>45658</v>
      </c>
      <c r="M26" s="51">
        <v>963622.52</v>
      </c>
      <c r="N26" s="50"/>
      <c r="O26" s="25"/>
      <c r="P26" s="29">
        <v>5804.5</v>
      </c>
      <c r="Q26" s="29">
        <v>265894.93</v>
      </c>
      <c r="R26" s="47"/>
      <c r="S26" s="68">
        <v>7896.66</v>
      </c>
      <c r="T26" s="25"/>
      <c r="U26" s="24"/>
      <c r="V26" s="47"/>
      <c r="W26" s="24">
        <f>M26+M27+M28+S26-P26-Q26</f>
        <v>17505070.08</v>
      </c>
      <c r="X26" s="66"/>
      <c r="Y26" s="66"/>
      <c r="Z26" s="64"/>
    </row>
    <row r="27" s="1" customFormat="1" ht="24.75" customHeight="1" spans="2:26">
      <c r="B27" s="22">
        <v>45717</v>
      </c>
      <c r="C27" s="23"/>
      <c r="D27" s="24"/>
      <c r="E27" s="27"/>
      <c r="F27" s="25"/>
      <c r="G27" s="25"/>
      <c r="H27" s="28"/>
      <c r="I27" s="25"/>
      <c r="J27" s="25"/>
      <c r="K27" s="24"/>
      <c r="L27" s="22">
        <v>45689</v>
      </c>
      <c r="M27" s="51">
        <v>322154.73</v>
      </c>
      <c r="N27" s="50"/>
      <c r="O27" s="25"/>
      <c r="P27" s="47"/>
      <c r="Q27" s="47"/>
      <c r="R27" s="47"/>
      <c r="S27" s="24"/>
      <c r="T27" s="25"/>
      <c r="U27" s="24"/>
      <c r="V27" s="47"/>
      <c r="W27" s="24"/>
      <c r="X27" s="66"/>
      <c r="Y27" s="66"/>
      <c r="Z27" s="64"/>
    </row>
    <row r="28" s="1" customFormat="1" ht="24.75" customHeight="1" spans="2:26">
      <c r="B28" s="22">
        <v>45717</v>
      </c>
      <c r="C28" s="23"/>
      <c r="D28" s="24"/>
      <c r="E28" s="27"/>
      <c r="F28" s="25"/>
      <c r="G28" s="25"/>
      <c r="H28" s="28"/>
      <c r="I28" s="25"/>
      <c r="J28" s="25"/>
      <c r="K28" s="24"/>
      <c r="L28" s="22">
        <v>45748</v>
      </c>
      <c r="M28" s="51">
        <v>16483095.6</v>
      </c>
      <c r="N28" s="50"/>
      <c r="O28" s="25"/>
      <c r="P28" s="47"/>
      <c r="Q28" s="47"/>
      <c r="R28" s="47"/>
      <c r="S28" s="24"/>
      <c r="T28" s="25"/>
      <c r="U28" s="24"/>
      <c r="V28" s="47"/>
      <c r="W28" s="24"/>
      <c r="X28" s="66"/>
      <c r="Y28" s="66"/>
      <c r="Z28" s="64"/>
    </row>
    <row r="29" s="1" customFormat="1" ht="24.75" customHeight="1" spans="2:26">
      <c r="B29" s="22">
        <v>45748</v>
      </c>
      <c r="C29" s="23">
        <v>18227311.86</v>
      </c>
      <c r="D29" s="24">
        <v>18078778.93</v>
      </c>
      <c r="E29" s="24">
        <v>63881464.82</v>
      </c>
      <c r="F29" s="25"/>
      <c r="G29" s="25"/>
      <c r="H29" s="28">
        <v>18975060.01</v>
      </c>
      <c r="I29" s="25"/>
      <c r="J29" s="25"/>
      <c r="K29" s="24"/>
      <c r="L29" s="22">
        <v>45658</v>
      </c>
      <c r="M29" s="51">
        <v>260202.49</v>
      </c>
      <c r="N29" s="50"/>
      <c r="O29" s="25"/>
      <c r="P29" s="47"/>
      <c r="Q29" s="47"/>
      <c r="R29" s="47"/>
      <c r="S29" s="24"/>
      <c r="T29" s="25"/>
      <c r="U29" s="24"/>
      <c r="V29" s="47"/>
      <c r="W29" s="24">
        <f>M29+M30+M31+M32</f>
        <v>18975060.01</v>
      </c>
      <c r="X29" s="66"/>
      <c r="Y29" s="66"/>
      <c r="Z29" s="64"/>
    </row>
    <row r="30" s="1" customFormat="1" ht="24.75" customHeight="1" spans="2:26">
      <c r="B30" s="22">
        <v>45748</v>
      </c>
      <c r="C30" s="23"/>
      <c r="D30" s="24"/>
      <c r="E30" s="27"/>
      <c r="F30" s="25"/>
      <c r="G30" s="25"/>
      <c r="H30" s="28"/>
      <c r="I30" s="25"/>
      <c r="J30" s="25"/>
      <c r="K30" s="24"/>
      <c r="L30" s="22">
        <v>45689</v>
      </c>
      <c r="M30" s="51">
        <v>1225475.21</v>
      </c>
      <c r="N30" s="50"/>
      <c r="O30" s="25"/>
      <c r="P30" s="47"/>
      <c r="Q30" s="47"/>
      <c r="R30" s="47"/>
      <c r="S30" s="24"/>
      <c r="T30" s="25"/>
      <c r="U30" s="24"/>
      <c r="V30" s="47"/>
      <c r="W30" s="24"/>
      <c r="X30" s="66"/>
      <c r="Y30" s="66"/>
      <c r="Z30" s="64"/>
    </row>
    <row r="31" s="1" customFormat="1" ht="24.75" customHeight="1" spans="2:26">
      <c r="B31" s="22">
        <v>45748</v>
      </c>
      <c r="C31" s="23"/>
      <c r="D31" s="24"/>
      <c r="E31" s="27"/>
      <c r="F31" s="25"/>
      <c r="G31" s="25"/>
      <c r="H31" s="28"/>
      <c r="I31" s="25"/>
      <c r="J31" s="25"/>
      <c r="K31" s="24"/>
      <c r="L31" s="22">
        <v>45717</v>
      </c>
      <c r="M31" s="51">
        <v>306286.71</v>
      </c>
      <c r="N31" s="50"/>
      <c r="O31" s="25"/>
      <c r="P31" s="47"/>
      <c r="Q31" s="47"/>
      <c r="R31" s="47"/>
      <c r="S31" s="24"/>
      <c r="T31" s="25"/>
      <c r="U31" s="24"/>
      <c r="V31" s="47"/>
      <c r="W31" s="24"/>
      <c r="X31" s="66"/>
      <c r="Y31" s="66"/>
      <c r="Z31" s="64"/>
    </row>
    <row r="32" s="1" customFormat="1" ht="24.75" customHeight="1" spans="2:26">
      <c r="B32" s="22">
        <v>45748</v>
      </c>
      <c r="C32" s="23"/>
      <c r="D32" s="24"/>
      <c r="E32" s="27"/>
      <c r="F32" s="25"/>
      <c r="G32" s="25"/>
      <c r="H32" s="28"/>
      <c r="I32" s="25"/>
      <c r="J32" s="25"/>
      <c r="K32" s="24"/>
      <c r="L32" s="22">
        <v>45778</v>
      </c>
      <c r="M32" s="51">
        <v>17183095.6</v>
      </c>
      <c r="N32" s="50"/>
      <c r="O32" s="25"/>
      <c r="P32" s="47"/>
      <c r="Q32" s="47"/>
      <c r="R32" s="47"/>
      <c r="S32" s="24"/>
      <c r="T32" s="25"/>
      <c r="U32" s="24"/>
      <c r="V32" s="47"/>
      <c r="W32" s="24"/>
      <c r="X32" s="66"/>
      <c r="Y32" s="66"/>
      <c r="Z32" s="64"/>
    </row>
    <row r="33" s="1" customFormat="1" ht="24.75" customHeight="1" spans="2:26">
      <c r="B33" s="22">
        <v>45778</v>
      </c>
      <c r="C33" s="23">
        <v>18234723.6</v>
      </c>
      <c r="D33" s="24">
        <v>18086190.66</v>
      </c>
      <c r="E33" s="27">
        <v>307284.7</v>
      </c>
      <c r="F33" s="26">
        <v>1544905.14</v>
      </c>
      <c r="G33" s="25"/>
      <c r="H33" s="28">
        <v>19843571.02</v>
      </c>
      <c r="I33" s="26">
        <v>1544905.14</v>
      </c>
      <c r="J33" s="25"/>
      <c r="K33" s="24"/>
      <c r="L33" s="22">
        <v>45717</v>
      </c>
      <c r="M33" s="51">
        <v>1226041.29</v>
      </c>
      <c r="N33" s="52">
        <v>1544905.14</v>
      </c>
      <c r="O33" s="25"/>
      <c r="P33" s="47"/>
      <c r="Q33" s="29">
        <v>500</v>
      </c>
      <c r="R33" s="47"/>
      <c r="S33" s="24"/>
      <c r="T33" s="25"/>
      <c r="U33" s="24"/>
      <c r="V33" s="47"/>
      <c r="W33" s="24">
        <f>M33+M34+N33-Q33</f>
        <v>4304880.56</v>
      </c>
      <c r="X33" s="66"/>
      <c r="Y33" s="66"/>
      <c r="Z33" s="64"/>
    </row>
    <row r="34" s="1" customFormat="1" ht="24.75" customHeight="1" spans="2:26">
      <c r="B34" s="22">
        <v>45778</v>
      </c>
      <c r="C34" s="23"/>
      <c r="D34" s="24"/>
      <c r="E34" s="27"/>
      <c r="F34" s="25"/>
      <c r="G34" s="25"/>
      <c r="H34" s="28"/>
      <c r="I34" s="25"/>
      <c r="J34" s="25"/>
      <c r="K34" s="24"/>
      <c r="L34" s="22">
        <v>45748</v>
      </c>
      <c r="M34" s="51">
        <v>1534434.13</v>
      </c>
      <c r="N34" s="50"/>
      <c r="O34" s="25"/>
      <c r="P34" s="47"/>
      <c r="Q34" s="47"/>
      <c r="R34" s="47"/>
      <c r="S34" s="24"/>
      <c r="T34" s="25"/>
      <c r="U34" s="24"/>
      <c r="V34" s="47"/>
      <c r="W34" s="24"/>
      <c r="X34" s="66"/>
      <c r="Y34" s="66"/>
      <c r="Z34" s="64"/>
    </row>
    <row r="35" s="1" customFormat="1" ht="24.75" customHeight="1" spans="2:26">
      <c r="B35" s="22">
        <v>45809</v>
      </c>
      <c r="C35" s="23">
        <v>18236742.11</v>
      </c>
      <c r="D35" s="24">
        <v>18088209.17</v>
      </c>
      <c r="E35" s="27">
        <v>314696.44</v>
      </c>
      <c r="F35" s="25"/>
      <c r="G35" s="25"/>
      <c r="H35" s="29">
        <v>16821991.48</v>
      </c>
      <c r="I35" s="25"/>
      <c r="J35" s="25"/>
      <c r="K35" s="24"/>
      <c r="L35" s="22">
        <v>45778</v>
      </c>
      <c r="M35" s="51">
        <v>314696.44</v>
      </c>
      <c r="N35" s="50"/>
      <c r="O35" s="25"/>
      <c r="P35" s="47"/>
      <c r="Q35" s="47"/>
      <c r="R35" s="47"/>
      <c r="S35" s="24"/>
      <c r="T35" s="25"/>
      <c r="U35" s="24"/>
      <c r="V35" s="47"/>
      <c r="W35" s="24">
        <f>M35+M36</f>
        <v>17397792.04</v>
      </c>
      <c r="X35" s="66"/>
      <c r="Y35" s="66"/>
      <c r="Z35" s="64"/>
    </row>
    <row r="36" s="1" customFormat="1" ht="24.75" customHeight="1" spans="2:26">
      <c r="B36" s="22">
        <v>45809</v>
      </c>
      <c r="C36" s="23"/>
      <c r="D36" s="24"/>
      <c r="E36" s="27"/>
      <c r="F36" s="25"/>
      <c r="G36" s="25"/>
      <c r="H36" s="28"/>
      <c r="I36" s="25"/>
      <c r="J36" s="25"/>
      <c r="K36" s="24"/>
      <c r="L36" s="22">
        <v>45809</v>
      </c>
      <c r="M36" s="51">
        <v>17083095.6</v>
      </c>
      <c r="N36" s="50"/>
      <c r="O36" s="25"/>
      <c r="P36" s="47"/>
      <c r="Q36" s="47"/>
      <c r="R36" s="47"/>
      <c r="S36" s="24"/>
      <c r="T36" s="25"/>
      <c r="U36" s="24"/>
      <c r="V36" s="47"/>
      <c r="W36" s="24"/>
      <c r="X36" s="66"/>
      <c r="Y36" s="66"/>
      <c r="Z36" s="64"/>
    </row>
    <row r="37" s="1" customFormat="1" ht="24.75" customHeight="1" spans="2:26">
      <c r="B37" s="22">
        <v>45839</v>
      </c>
      <c r="C37" s="23">
        <v>18240583.53</v>
      </c>
      <c r="D37" s="24">
        <v>18092050.59</v>
      </c>
      <c r="E37" s="24">
        <v>7485000.25</v>
      </c>
      <c r="F37" s="25"/>
      <c r="G37" s="25"/>
      <c r="H37" s="29">
        <v>17351159.42</v>
      </c>
      <c r="I37" s="25"/>
      <c r="J37" s="25"/>
      <c r="K37" s="24"/>
      <c r="L37" s="22">
        <v>45778</v>
      </c>
      <c r="M37" s="51">
        <v>527149.43</v>
      </c>
      <c r="N37" s="50"/>
      <c r="O37" s="25"/>
      <c r="P37" s="47"/>
      <c r="Q37" s="47"/>
      <c r="R37" s="47"/>
      <c r="S37" s="24"/>
      <c r="T37" s="25"/>
      <c r="U37" s="24"/>
      <c r="V37" s="47"/>
      <c r="W37" s="69">
        <v>17351159.42</v>
      </c>
      <c r="X37" s="66"/>
      <c r="Y37" s="66"/>
      <c r="Z37" s="64"/>
    </row>
    <row r="38" s="1" customFormat="1" ht="24.75" customHeight="1" spans="2:26">
      <c r="B38" s="22">
        <v>45839</v>
      </c>
      <c r="C38" s="23"/>
      <c r="D38" s="24"/>
      <c r="E38" s="27"/>
      <c r="F38" s="25"/>
      <c r="G38" s="25"/>
      <c r="H38" s="30"/>
      <c r="I38" s="25"/>
      <c r="J38" s="25"/>
      <c r="K38" s="24"/>
      <c r="L38" s="22">
        <v>45809</v>
      </c>
      <c r="M38" s="51">
        <v>316714.96</v>
      </c>
      <c r="N38" s="50"/>
      <c r="O38" s="25"/>
      <c r="P38" s="47"/>
      <c r="Q38" s="47"/>
      <c r="R38" s="47"/>
      <c r="S38" s="24"/>
      <c r="T38" s="25"/>
      <c r="U38" s="24"/>
      <c r="V38" s="47"/>
      <c r="W38" s="24"/>
      <c r="X38" s="66"/>
      <c r="Y38" s="66"/>
      <c r="Z38" s="64"/>
    </row>
    <row r="39" s="1" customFormat="1" ht="24.75" customHeight="1" spans="2:26">
      <c r="B39" s="22">
        <v>45839</v>
      </c>
      <c r="C39" s="23"/>
      <c r="D39" s="24"/>
      <c r="E39" s="27"/>
      <c r="F39" s="25"/>
      <c r="G39" s="25"/>
      <c r="H39" s="27"/>
      <c r="I39" s="25"/>
      <c r="J39" s="25"/>
      <c r="K39" s="24"/>
      <c r="L39" s="22">
        <v>45839</v>
      </c>
      <c r="M39" s="51">
        <v>16507295.03</v>
      </c>
      <c r="N39" s="50"/>
      <c r="O39" s="25"/>
      <c r="P39" s="47"/>
      <c r="Q39" s="47"/>
      <c r="R39" s="47"/>
      <c r="S39" s="24"/>
      <c r="T39" s="25"/>
      <c r="U39" s="24"/>
      <c r="V39" s="47"/>
      <c r="W39" s="24"/>
      <c r="X39" s="66"/>
      <c r="Y39" s="66"/>
      <c r="Z39" s="64"/>
    </row>
    <row r="40" s="1" customFormat="1" ht="24.75" customHeight="1" spans="2:26">
      <c r="B40" s="22">
        <v>45870</v>
      </c>
      <c r="C40" s="23">
        <v>18245766.12</v>
      </c>
      <c r="D40" s="24">
        <v>18097233.18</v>
      </c>
      <c r="E40" s="27">
        <v>320556.37</v>
      </c>
      <c r="F40" s="25"/>
      <c r="G40" s="25"/>
      <c r="H40" s="29">
        <v>19474458.54</v>
      </c>
      <c r="I40" s="25"/>
      <c r="J40" s="25"/>
      <c r="K40" s="23">
        <v>12617.27</v>
      </c>
      <c r="L40" s="22">
        <v>45809</v>
      </c>
      <c r="M40" s="51">
        <v>628811.64</v>
      </c>
      <c r="N40" s="50"/>
      <c r="O40" s="25"/>
      <c r="P40" s="47"/>
      <c r="Q40" s="28">
        <v>1375</v>
      </c>
      <c r="R40" s="47"/>
      <c r="S40" s="24"/>
      <c r="T40" s="25"/>
      <c r="U40" s="24"/>
      <c r="V40" s="47"/>
      <c r="W40" s="24">
        <f>M40+M41+M42-Q40-Q41</f>
        <v>18629916.34</v>
      </c>
      <c r="X40" s="66"/>
      <c r="Y40" s="66"/>
      <c r="Z40" s="64"/>
    </row>
    <row r="41" s="1" customFormat="1" ht="24.75" customHeight="1" spans="2:26">
      <c r="B41" s="22">
        <v>45870</v>
      </c>
      <c r="C41" s="23"/>
      <c r="D41" s="24"/>
      <c r="E41" s="27"/>
      <c r="F41" s="25"/>
      <c r="G41" s="25"/>
      <c r="H41" s="27"/>
      <c r="I41" s="25"/>
      <c r="J41" s="25"/>
      <c r="K41" s="23"/>
      <c r="L41" s="22">
        <v>45839</v>
      </c>
      <c r="M41" s="51">
        <v>1525168.57</v>
      </c>
      <c r="N41" s="50"/>
      <c r="O41" s="25"/>
      <c r="P41" s="47"/>
      <c r="Q41" s="28">
        <v>29983.91</v>
      </c>
      <c r="R41" s="47"/>
      <c r="S41" s="24"/>
      <c r="T41" s="25"/>
      <c r="U41" s="24"/>
      <c r="V41" s="47"/>
      <c r="W41" s="24"/>
      <c r="X41" s="66"/>
      <c r="Y41" s="66"/>
      <c r="Z41" s="64"/>
    </row>
    <row r="42" s="1" customFormat="1" ht="24.75" customHeight="1" spans="2:26">
      <c r="B42" s="22">
        <v>45870</v>
      </c>
      <c r="C42" s="23"/>
      <c r="D42" s="24"/>
      <c r="E42" s="27"/>
      <c r="F42" s="25"/>
      <c r="G42" s="25"/>
      <c r="H42" s="27"/>
      <c r="I42" s="25"/>
      <c r="J42" s="25"/>
      <c r="K42" s="23"/>
      <c r="L42" s="22">
        <v>45870</v>
      </c>
      <c r="M42" s="51">
        <v>16507295.04</v>
      </c>
      <c r="N42" s="50"/>
      <c r="O42" s="25"/>
      <c r="P42" s="47"/>
      <c r="Q42" s="47"/>
      <c r="R42" s="47"/>
      <c r="S42" s="24"/>
      <c r="T42" s="25"/>
      <c r="U42" s="24"/>
      <c r="V42" s="47"/>
      <c r="W42" s="24"/>
      <c r="X42" s="66"/>
      <c r="Y42" s="66"/>
      <c r="Z42" s="64"/>
    </row>
    <row r="43" s="1" customFormat="1" ht="24.75" customHeight="1" spans="2:26">
      <c r="B43" s="22">
        <v>45901</v>
      </c>
      <c r="C43" s="23">
        <v>18234329.51</v>
      </c>
      <c r="D43" s="24">
        <v>18085796.57</v>
      </c>
      <c r="E43" s="27">
        <v>325738.96</v>
      </c>
      <c r="F43" s="26">
        <v>276817</v>
      </c>
      <c r="G43" s="25"/>
      <c r="H43" s="28">
        <v>19422250.4</v>
      </c>
      <c r="I43" s="24">
        <v>276817</v>
      </c>
      <c r="J43" s="25"/>
      <c r="K43" s="23">
        <v>12617.27</v>
      </c>
      <c r="L43" s="22">
        <v>45870</v>
      </c>
      <c r="M43" s="53">
        <v>325738.96</v>
      </c>
      <c r="N43" s="52">
        <v>276817</v>
      </c>
      <c r="O43" s="25"/>
      <c r="P43" s="47"/>
      <c r="Q43" s="28">
        <v>8277.11</v>
      </c>
      <c r="R43" s="47"/>
      <c r="S43" s="24"/>
      <c r="T43" s="25"/>
      <c r="U43" s="24"/>
      <c r="V43" s="47"/>
      <c r="W43" s="69">
        <v>17914757.18</v>
      </c>
      <c r="X43" s="66"/>
      <c r="Y43" s="66"/>
      <c r="Z43" s="64"/>
    </row>
    <row r="44" s="1" customFormat="1" ht="24.75" customHeight="1" spans="2:26">
      <c r="B44" s="22">
        <v>45901</v>
      </c>
      <c r="C44" s="23"/>
      <c r="D44" s="24"/>
      <c r="E44" s="27"/>
      <c r="F44" s="25"/>
      <c r="G44" s="25"/>
      <c r="H44" s="27"/>
      <c r="I44" s="25"/>
      <c r="J44" s="25"/>
      <c r="K44" s="23"/>
      <c r="L44" s="22" t="s">
        <v>30</v>
      </c>
      <c r="M44" s="51">
        <v>17320478.33</v>
      </c>
      <c r="N44" s="50"/>
      <c r="O44" s="25"/>
      <c r="P44" s="47"/>
      <c r="Q44" s="47"/>
      <c r="R44" s="47"/>
      <c r="S44" s="24"/>
      <c r="T44" s="25"/>
      <c r="U44" s="24"/>
      <c r="V44" s="47"/>
      <c r="W44" s="24"/>
      <c r="X44" s="66"/>
      <c r="Y44" s="66"/>
      <c r="Z44" s="64"/>
    </row>
    <row r="45" s="1" customFormat="1" ht="24.75" customHeight="1" spans="2:26">
      <c r="B45" s="22">
        <v>45931</v>
      </c>
      <c r="C45" s="23">
        <v>18229348.46</v>
      </c>
      <c r="D45" s="24">
        <v>18080815.52</v>
      </c>
      <c r="E45" s="27">
        <v>11740782.38</v>
      </c>
      <c r="F45" s="25"/>
      <c r="G45" s="25"/>
      <c r="H45" s="28">
        <v>1505743.21</v>
      </c>
      <c r="I45" s="25"/>
      <c r="J45" s="25"/>
      <c r="K45" s="23">
        <v>12617.27</v>
      </c>
      <c r="L45" s="22">
        <v>45870</v>
      </c>
      <c r="M45" s="51">
        <v>1191440.86</v>
      </c>
      <c r="N45" s="50"/>
      <c r="O45" s="25"/>
      <c r="P45" s="47"/>
      <c r="Q45" s="47"/>
      <c r="R45" s="47"/>
      <c r="S45" s="24"/>
      <c r="T45" s="25"/>
      <c r="U45" s="24"/>
      <c r="V45" s="47"/>
      <c r="W45" s="24"/>
      <c r="X45" s="66"/>
      <c r="Y45" s="66"/>
      <c r="Z45" s="64"/>
    </row>
    <row r="46" s="1" customFormat="1" ht="24.75" customHeight="1" spans="2:26">
      <c r="B46" s="22">
        <v>45931</v>
      </c>
      <c r="C46" s="23"/>
      <c r="D46" s="24"/>
      <c r="E46" s="27"/>
      <c r="F46" s="25"/>
      <c r="G46" s="25"/>
      <c r="H46" s="27"/>
      <c r="I46" s="25"/>
      <c r="J46" s="25"/>
      <c r="K46" s="23"/>
      <c r="L46" s="22" t="s">
        <v>30</v>
      </c>
      <c r="M46" s="53">
        <v>314302.35</v>
      </c>
      <c r="N46" s="50"/>
      <c r="O46" s="25"/>
      <c r="P46" s="47"/>
      <c r="Q46" s="47"/>
      <c r="R46" s="47"/>
      <c r="S46" s="24"/>
      <c r="T46" s="25"/>
      <c r="U46" s="24"/>
      <c r="V46" s="47"/>
      <c r="W46" s="24"/>
      <c r="X46" s="66"/>
      <c r="Y46" s="66"/>
      <c r="Z46" s="64"/>
    </row>
    <row r="47" s="1" customFormat="1" ht="24.75" customHeight="1" spans="2:26">
      <c r="B47" s="22">
        <v>45931</v>
      </c>
      <c r="C47" s="23"/>
      <c r="D47" s="24"/>
      <c r="E47" s="27"/>
      <c r="F47" s="25"/>
      <c r="G47" s="25"/>
      <c r="H47" s="27"/>
      <c r="I47" s="25"/>
      <c r="J47" s="25"/>
      <c r="K47" s="23"/>
      <c r="L47" s="22" t="s">
        <v>31</v>
      </c>
      <c r="M47" s="51">
        <v>17320478.33</v>
      </c>
      <c r="N47" s="50"/>
      <c r="O47" s="25"/>
      <c r="P47" s="47"/>
      <c r="Q47" s="47"/>
      <c r="R47" s="47"/>
      <c r="S47" s="24"/>
      <c r="T47" s="25"/>
      <c r="U47" s="24"/>
      <c r="V47" s="47"/>
      <c r="W47" s="69">
        <f>M45+M46+M47</f>
        <v>18826221.54</v>
      </c>
      <c r="X47" s="66"/>
      <c r="Y47" s="66"/>
      <c r="Z47" s="64"/>
    </row>
    <row r="48" s="1" customFormat="1" ht="24.75" customHeight="1" spans="2:26">
      <c r="B48" s="22">
        <v>45962</v>
      </c>
      <c r="C48" s="23">
        <v>18541143.8</v>
      </c>
      <c r="D48" s="23">
        <v>18392610.86</v>
      </c>
      <c r="E48" s="27">
        <v>14713260.3</v>
      </c>
      <c r="F48" s="26">
        <v>111448.16</v>
      </c>
      <c r="G48" s="26">
        <v>34988571</v>
      </c>
      <c r="H48" s="28">
        <v>38733641.88</v>
      </c>
      <c r="I48" s="26">
        <v>111448.16</v>
      </c>
      <c r="J48" s="26">
        <v>34988571</v>
      </c>
      <c r="K48" s="23">
        <v>12617.27</v>
      </c>
      <c r="L48" s="22" t="s">
        <v>30</v>
      </c>
      <c r="M48" s="53">
        <v>26595.36</v>
      </c>
      <c r="N48" s="26">
        <v>111448.16</v>
      </c>
      <c r="O48" s="26">
        <v>34988571</v>
      </c>
      <c r="P48" s="47"/>
      <c r="Q48" s="47"/>
      <c r="R48" s="47"/>
      <c r="S48" s="24"/>
      <c r="T48" s="25"/>
      <c r="U48" s="24"/>
      <c r="V48" s="47"/>
      <c r="W48" s="69">
        <f>M48+M49+M50+M51+M52+N48+O48</f>
        <v>52533182.71</v>
      </c>
      <c r="X48" s="66"/>
      <c r="Y48" s="66"/>
      <c r="Z48" s="64"/>
    </row>
    <row r="49" s="1" customFormat="1" ht="24.75" customHeight="1" spans="2:26">
      <c r="B49" s="22">
        <v>45962</v>
      </c>
      <c r="C49" s="23"/>
      <c r="D49" s="23"/>
      <c r="E49" s="27"/>
      <c r="F49" s="25"/>
      <c r="G49" s="25"/>
      <c r="H49" s="27"/>
      <c r="I49" s="25"/>
      <c r="J49" s="25"/>
      <c r="K49" s="54">
        <v>573231.44</v>
      </c>
      <c r="L49" s="22" t="s">
        <v>31</v>
      </c>
      <c r="M49" s="53">
        <v>309321.3</v>
      </c>
      <c r="N49" s="50"/>
      <c r="O49" s="25"/>
      <c r="P49" s="47"/>
      <c r="Q49" s="47"/>
      <c r="R49" s="47"/>
      <c r="S49" s="24"/>
      <c r="T49" s="25"/>
      <c r="U49" s="24"/>
      <c r="V49" s="47"/>
      <c r="W49" s="69"/>
      <c r="X49" s="66"/>
      <c r="Y49" s="66"/>
      <c r="Z49" s="64"/>
    </row>
    <row r="50" s="1" customFormat="1" ht="24.75" customHeight="1" spans="2:26">
      <c r="B50" s="22">
        <v>45962</v>
      </c>
      <c r="C50" s="23"/>
      <c r="D50" s="23"/>
      <c r="E50" s="27"/>
      <c r="F50" s="25"/>
      <c r="G50" s="25"/>
      <c r="H50" s="27"/>
      <c r="I50" s="25"/>
      <c r="J50" s="25"/>
      <c r="K50" s="52"/>
      <c r="L50" s="22" t="s">
        <v>30</v>
      </c>
      <c r="M50" s="55">
        <v>100000</v>
      </c>
      <c r="N50" s="50"/>
      <c r="O50" s="25"/>
      <c r="P50" s="47"/>
      <c r="Q50" s="47"/>
      <c r="R50" s="47"/>
      <c r="S50" s="24"/>
      <c r="T50" s="25"/>
      <c r="U50" s="24"/>
      <c r="V50" s="47"/>
      <c r="W50" s="69"/>
      <c r="X50" s="66"/>
      <c r="Y50" s="66"/>
      <c r="Z50" s="64"/>
    </row>
    <row r="51" s="1" customFormat="1" ht="24.75" customHeight="1" spans="2:26">
      <c r="B51" s="22">
        <v>45962</v>
      </c>
      <c r="C51" s="23"/>
      <c r="D51" s="23"/>
      <c r="E51" s="27"/>
      <c r="F51" s="25"/>
      <c r="G51" s="25"/>
      <c r="H51" s="27"/>
      <c r="I51" s="25"/>
      <c r="J51" s="25"/>
      <c r="K51" s="23"/>
      <c r="L51" s="22">
        <v>45962</v>
      </c>
      <c r="M51" s="51">
        <v>16647246.89</v>
      </c>
      <c r="N51" s="50"/>
      <c r="O51" s="25"/>
      <c r="P51" s="47"/>
      <c r="Q51" s="47"/>
      <c r="R51" s="47"/>
      <c r="S51" s="24"/>
      <c r="T51" s="25"/>
      <c r="U51" s="24"/>
      <c r="V51" s="47"/>
      <c r="W51" s="69"/>
      <c r="X51" s="66"/>
      <c r="Y51" s="66"/>
      <c r="Z51" s="64"/>
    </row>
    <row r="52" s="1" customFormat="1" ht="24.75" customHeight="1" spans="2:26">
      <c r="B52" s="22">
        <v>45962</v>
      </c>
      <c r="C52" s="24"/>
      <c r="D52" s="24"/>
      <c r="E52" s="27"/>
      <c r="F52" s="25"/>
      <c r="G52" s="25"/>
      <c r="H52" s="28"/>
      <c r="I52" s="25"/>
      <c r="J52" s="25"/>
      <c r="K52" s="23"/>
      <c r="L52" s="22">
        <v>45962</v>
      </c>
      <c r="M52" s="56">
        <v>350000</v>
      </c>
      <c r="N52" s="50"/>
      <c r="O52" s="25"/>
      <c r="P52" s="47"/>
      <c r="Q52" s="47"/>
      <c r="R52" s="47"/>
      <c r="S52" s="24"/>
      <c r="T52" s="25"/>
      <c r="U52" s="24"/>
      <c r="V52" s="47"/>
      <c r="W52" s="69"/>
      <c r="X52" s="66"/>
      <c r="Y52" s="66"/>
      <c r="Z52" s="64"/>
    </row>
    <row r="53" s="1" customFormat="1" ht="24.75" customHeight="1" spans="2:26">
      <c r="B53" s="22" t="s">
        <v>32</v>
      </c>
      <c r="C53" s="24">
        <f>17683095.6+177090.2+59841.36+303674.49</f>
        <v>18223701.65</v>
      </c>
      <c r="D53" s="24">
        <f>17683095.6+88398.62+303674.49</f>
        <v>18075168.71</v>
      </c>
      <c r="E53" s="27">
        <v>621116.64</v>
      </c>
      <c r="F53" s="25"/>
      <c r="G53" s="25"/>
      <c r="H53" s="28">
        <v>1769240.51</v>
      </c>
      <c r="I53" s="25"/>
      <c r="J53" s="25"/>
      <c r="K53" s="23">
        <v>12617.27</v>
      </c>
      <c r="L53" s="22" t="s">
        <v>31</v>
      </c>
      <c r="M53" s="53">
        <v>376041.29</v>
      </c>
      <c r="N53" s="50"/>
      <c r="O53" s="25"/>
      <c r="P53" s="47"/>
      <c r="Q53" s="47"/>
      <c r="R53" s="47"/>
      <c r="S53" s="24"/>
      <c r="T53" s="25"/>
      <c r="U53" s="24"/>
      <c r="V53" s="47"/>
      <c r="W53" s="69">
        <f>M53+M54+M55</f>
        <v>19069718.84</v>
      </c>
      <c r="X53" s="66"/>
      <c r="Y53" s="66"/>
      <c r="Z53" s="64"/>
    </row>
    <row r="54" s="1" customFormat="1" ht="24.75" customHeight="1" spans="2:26">
      <c r="B54" s="22" t="s">
        <v>32</v>
      </c>
      <c r="C54" s="31"/>
      <c r="D54" s="31"/>
      <c r="E54" s="27"/>
      <c r="F54" s="25"/>
      <c r="G54" s="25"/>
      <c r="H54" s="27"/>
      <c r="I54" s="25"/>
      <c r="J54" s="25"/>
      <c r="K54" s="23"/>
      <c r="L54" s="22">
        <v>45962</v>
      </c>
      <c r="M54" s="53">
        <v>997157.93</v>
      </c>
      <c r="N54" s="50"/>
      <c r="O54" s="25"/>
      <c r="P54" s="47"/>
      <c r="Q54" s="47"/>
      <c r="R54" s="47"/>
      <c r="S54" s="24"/>
      <c r="T54" s="25"/>
      <c r="U54" s="24"/>
      <c r="V54" s="47"/>
      <c r="W54" s="69"/>
      <c r="X54" s="66"/>
      <c r="Y54" s="66"/>
      <c r="Z54" s="64"/>
    </row>
    <row r="55" s="1" customFormat="1" ht="24.75" customHeight="1" spans="2:26">
      <c r="B55" s="22" t="s">
        <v>32</v>
      </c>
      <c r="C55" s="31"/>
      <c r="D55" s="31"/>
      <c r="E55" s="27"/>
      <c r="F55" s="25"/>
      <c r="G55" s="25"/>
      <c r="H55" s="27"/>
      <c r="I55" s="25"/>
      <c r="J55" s="25"/>
      <c r="K55" s="23"/>
      <c r="L55" s="22" t="s">
        <v>32</v>
      </c>
      <c r="M55" s="51">
        <v>17696519.62</v>
      </c>
      <c r="N55" s="50"/>
      <c r="O55" s="25"/>
      <c r="P55" s="47"/>
      <c r="Q55" s="47"/>
      <c r="R55" s="47"/>
      <c r="S55" s="24"/>
      <c r="T55" s="25"/>
      <c r="U55" s="24"/>
      <c r="V55" s="47"/>
      <c r="W55" s="69"/>
      <c r="X55" s="66"/>
      <c r="Y55" s="66"/>
      <c r="Z55" s="64"/>
    </row>
    <row r="56" ht="24.75" customHeight="1" spans="1:25">
      <c r="A56" s="1"/>
      <c r="B56" s="32"/>
      <c r="C56" s="33">
        <f>SUM(C22:C55)</f>
        <v>219096542.02</v>
      </c>
      <c r="D56" s="33">
        <f>SUM(D22:D55)</f>
        <v>217314146.74</v>
      </c>
      <c r="E56" s="34">
        <f>SUM(E22:E55)</f>
        <v>217258381.55</v>
      </c>
      <c r="F56" s="35">
        <f>SUM(F23:F51)</f>
        <v>8133170.3</v>
      </c>
      <c r="G56" s="36">
        <f>SUM(G48:G51)</f>
        <v>34988571</v>
      </c>
      <c r="H56" s="34">
        <f>SUM(H22:H55)</f>
        <v>221428377.84</v>
      </c>
      <c r="I56" s="35">
        <f>SUM(I22:I51)</f>
        <v>8133170.3</v>
      </c>
      <c r="J56" s="35">
        <f>SUM(J48:J51)</f>
        <v>34988571</v>
      </c>
      <c r="K56" s="57">
        <f>SUM(K40:K55)</f>
        <v>636317.79</v>
      </c>
      <c r="L56" s="58"/>
      <c r="M56" s="59">
        <f>SUM(M22:M55)</f>
        <v>215652344.73</v>
      </c>
      <c r="N56" s="35">
        <f>SUM(N22:N51)</f>
        <v>8133170.3</v>
      </c>
      <c r="O56" s="35">
        <f>SUM(O48:O51)</f>
        <v>34988571</v>
      </c>
      <c r="P56" s="35">
        <v>5804.5</v>
      </c>
      <c r="Q56" s="35">
        <f>SUM(Q22:Q44)</f>
        <v>317370.95</v>
      </c>
      <c r="R56" s="35">
        <f>SUM(R22:R22)</f>
        <v>0</v>
      </c>
      <c r="S56" s="35">
        <f>S22+S26</f>
        <v>85263.54</v>
      </c>
      <c r="T56" s="35">
        <f>SUM(T22:T22)</f>
        <v>0</v>
      </c>
      <c r="U56" s="35">
        <f>SUM(U22:U25)</f>
        <v>1146609.19</v>
      </c>
      <c r="V56" s="35">
        <f>SUM(V22:V22)</f>
        <v>0</v>
      </c>
      <c r="W56" s="35">
        <f>SUM(W22:W55)</f>
        <v>259682783.31</v>
      </c>
      <c r="X56" s="66">
        <f>SUM(E56:G56)</f>
        <v>260380122.85</v>
      </c>
      <c r="Y56" s="66">
        <f>SUM(H56:J56)</f>
        <v>264550119.14</v>
      </c>
    </row>
    <row r="57" ht="24.25" customHeight="1" spans="2:23">
      <c r="B57" s="37"/>
      <c r="C57" s="37"/>
      <c r="D57" s="37"/>
      <c r="E57" s="37"/>
      <c r="F57" s="37"/>
      <c r="G57" s="37"/>
      <c r="H57" s="38"/>
      <c r="I57" s="60"/>
      <c r="J57" s="37"/>
      <c r="K57" s="37"/>
      <c r="L57" s="37"/>
      <c r="M57" s="37"/>
      <c r="N57" s="61"/>
      <c r="O57" s="61"/>
      <c r="P57" s="61"/>
      <c r="Q57" s="70"/>
      <c r="R57" s="71"/>
      <c r="S57" s="72"/>
      <c r="T57" s="37"/>
      <c r="U57" s="73"/>
      <c r="V57" s="37"/>
      <c r="W57" s="37"/>
    </row>
    <row r="58" ht="54.75" customHeight="1" spans="2:23">
      <c r="B58" s="39" t="s">
        <v>33</v>
      </c>
      <c r="C58" s="39"/>
      <c r="D58" s="39"/>
      <c r="E58" s="39"/>
      <c r="F58" s="39"/>
      <c r="G58" s="39"/>
      <c r="H58" s="39"/>
      <c r="I58" s="39"/>
      <c r="J58" s="39"/>
      <c r="N58" s="61"/>
      <c r="O58" s="61"/>
      <c r="P58" s="61"/>
      <c r="Q58" s="70"/>
      <c r="R58" s="71"/>
      <c r="S58" s="72"/>
      <c r="T58" s="37"/>
      <c r="U58" s="73"/>
      <c r="V58" s="37"/>
      <c r="W58" s="73"/>
    </row>
    <row r="59" customHeight="1" spans="2:23">
      <c r="B59" s="40" t="s">
        <v>34</v>
      </c>
      <c r="C59" s="40"/>
      <c r="D59" s="40"/>
      <c r="E59" s="40"/>
      <c r="F59" s="40"/>
      <c r="G59" s="40"/>
      <c r="H59" s="40"/>
      <c r="I59" s="40"/>
      <c r="J59" s="40"/>
      <c r="N59" s="61"/>
      <c r="O59" s="61"/>
      <c r="P59" s="61"/>
      <c r="Q59" s="70"/>
      <c r="R59" s="71"/>
      <c r="S59" s="72"/>
      <c r="T59" s="37"/>
      <c r="U59" s="37"/>
      <c r="V59" s="37"/>
      <c r="W59" s="37"/>
    </row>
    <row r="60" spans="2:23">
      <c r="B60" s="40"/>
      <c r="C60" s="40"/>
      <c r="D60" s="40"/>
      <c r="E60" s="40"/>
      <c r="F60" s="40"/>
      <c r="G60" s="40"/>
      <c r="H60" s="40"/>
      <c r="I60" s="40"/>
      <c r="J60" s="40"/>
      <c r="N60" s="61"/>
      <c r="O60" s="62"/>
      <c r="P60" s="37"/>
      <c r="Q60" s="70"/>
      <c r="R60" s="71"/>
      <c r="S60" s="72"/>
      <c r="T60" s="37"/>
      <c r="U60" s="37"/>
      <c r="V60" s="37"/>
      <c r="W60" s="37"/>
    </row>
    <row r="61" ht="111" customHeight="1" spans="2:23">
      <c r="B61" s="41" t="s">
        <v>35</v>
      </c>
      <c r="C61" s="41"/>
      <c r="D61" s="41"/>
      <c r="E61" s="41"/>
      <c r="F61" s="41"/>
      <c r="G61" s="41"/>
      <c r="H61" s="41"/>
      <c r="I61" s="41"/>
      <c r="J61" s="41"/>
      <c r="N61" s="61"/>
      <c r="O61" s="62"/>
      <c r="P61" s="37"/>
      <c r="Q61" s="70"/>
      <c r="R61" s="71"/>
      <c r="S61" s="72"/>
      <c r="T61" s="37"/>
      <c r="U61" s="37"/>
      <c r="V61" s="37"/>
      <c r="W61" s="37"/>
    </row>
    <row r="62" customHeight="1" spans="2:23">
      <c r="B62" s="42" t="s">
        <v>36</v>
      </c>
      <c r="C62" s="42"/>
      <c r="D62" s="42"/>
      <c r="E62" s="42"/>
      <c r="F62" s="42"/>
      <c r="G62" s="42"/>
      <c r="H62" s="42"/>
      <c r="I62" s="42"/>
      <c r="J62" s="42"/>
      <c r="N62" s="61"/>
      <c r="O62" s="62"/>
      <c r="P62" s="37"/>
      <c r="Q62" s="70"/>
      <c r="R62" s="71"/>
      <c r="S62" s="72"/>
      <c r="T62" s="37"/>
      <c r="U62" s="37"/>
      <c r="V62" s="37"/>
      <c r="W62" s="37"/>
    </row>
    <row r="63" customHeight="1" spans="2:23">
      <c r="B63" s="42" t="s">
        <v>37</v>
      </c>
      <c r="C63" s="42"/>
      <c r="D63" s="42"/>
      <c r="E63" s="42"/>
      <c r="F63" s="42"/>
      <c r="G63" s="42"/>
      <c r="H63" s="42"/>
      <c r="I63" s="42"/>
      <c r="J63" s="42"/>
      <c r="N63" s="61"/>
      <c r="O63" s="62"/>
      <c r="P63" s="37"/>
      <c r="Q63" s="70"/>
      <c r="R63" s="71"/>
      <c r="S63" s="72"/>
      <c r="T63" s="37"/>
      <c r="U63" s="37"/>
      <c r="V63" s="37"/>
      <c r="W63" s="37"/>
    </row>
    <row r="64" customHeight="1" spans="2:23">
      <c r="B64" s="42" t="s">
        <v>38</v>
      </c>
      <c r="C64" s="42"/>
      <c r="D64" s="42"/>
      <c r="E64" s="42"/>
      <c r="F64" s="42"/>
      <c r="G64" s="42"/>
      <c r="H64" s="42"/>
      <c r="I64" s="42"/>
      <c r="J64" s="42"/>
      <c r="N64" s="61"/>
      <c r="O64" s="62"/>
      <c r="P64" s="37"/>
      <c r="Q64" s="70"/>
      <c r="R64" s="71"/>
      <c r="S64" s="72"/>
      <c r="T64" s="37"/>
      <c r="U64" s="37"/>
      <c r="V64" s="37"/>
      <c r="W64" s="37"/>
    </row>
    <row r="65" ht="15.75" customHeight="1" spans="2:23">
      <c r="B65" s="75" t="s">
        <v>39</v>
      </c>
      <c r="C65" s="75"/>
      <c r="D65" s="75"/>
      <c r="E65" s="75"/>
      <c r="F65" s="75"/>
      <c r="G65" s="75"/>
      <c r="H65" s="75"/>
      <c r="I65" s="75"/>
      <c r="J65" s="75"/>
      <c r="N65" s="61"/>
      <c r="O65" s="62"/>
      <c r="P65" s="37"/>
      <c r="Q65" s="70"/>
      <c r="R65" s="71"/>
      <c r="S65" s="72"/>
      <c r="T65" s="37"/>
      <c r="U65" s="37"/>
      <c r="V65" s="37"/>
      <c r="W65" s="37"/>
    </row>
    <row r="66" ht="25.15" customHeight="1" spans="2:23">
      <c r="B66" s="37"/>
      <c r="C66" s="37"/>
      <c r="D66" s="37"/>
      <c r="E66" s="73"/>
      <c r="F66" s="37"/>
      <c r="G66" s="37"/>
      <c r="H66" s="60"/>
      <c r="I66" s="60"/>
      <c r="J66" s="37"/>
      <c r="N66" s="61"/>
      <c r="O66" s="62"/>
      <c r="P66" s="37"/>
      <c r="Q66" s="70"/>
      <c r="R66" s="71"/>
      <c r="S66" s="72"/>
      <c r="T66" s="37"/>
      <c r="U66" s="37"/>
      <c r="V66" s="37"/>
      <c r="W66" s="37"/>
    </row>
    <row r="67" ht="24.25" customHeight="1" spans="2:23">
      <c r="B67" s="76" t="s">
        <v>40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37"/>
      <c r="N67" s="104"/>
      <c r="O67" s="62"/>
      <c r="P67" s="37"/>
      <c r="Q67" s="70"/>
      <c r="R67" s="71"/>
      <c r="S67" s="72"/>
      <c r="T67" s="37"/>
      <c r="U67" s="37"/>
      <c r="V67" s="37"/>
      <c r="W67" s="37"/>
    </row>
    <row r="68" ht="54.75" customHeight="1" spans="2:23">
      <c r="B68" s="44" t="s">
        <v>34</v>
      </c>
      <c r="C68" s="44"/>
      <c r="D68" s="44"/>
      <c r="E68" s="44"/>
      <c r="F68" s="44"/>
      <c r="G68" s="77" t="s">
        <v>41</v>
      </c>
      <c r="H68" s="77" t="s">
        <v>42</v>
      </c>
      <c r="I68" s="77" t="s">
        <v>43</v>
      </c>
      <c r="J68" s="77" t="s">
        <v>44</v>
      </c>
      <c r="K68" s="77" t="s">
        <v>45</v>
      </c>
      <c r="L68" s="77" t="s">
        <v>46</v>
      </c>
      <c r="M68" s="37"/>
      <c r="N68" s="105"/>
      <c r="O68" s="62"/>
      <c r="P68" s="37"/>
      <c r="Q68" s="70"/>
      <c r="R68" s="71"/>
      <c r="S68" s="72"/>
      <c r="T68" s="37"/>
      <c r="U68" s="37"/>
      <c r="V68" s="37"/>
      <c r="W68" s="37"/>
    </row>
    <row r="69" ht="90" customHeight="1" spans="2:23">
      <c r="B69" s="78" t="s">
        <v>47</v>
      </c>
      <c r="C69" s="78"/>
      <c r="D69" s="78"/>
      <c r="E69" s="78"/>
      <c r="F69" s="78"/>
      <c r="G69" s="79">
        <v>12617.27</v>
      </c>
      <c r="H69" s="80"/>
      <c r="I69" s="106" t="s">
        <v>48</v>
      </c>
      <c r="J69" s="107" t="s">
        <v>49</v>
      </c>
      <c r="K69" s="107" t="s">
        <v>49</v>
      </c>
      <c r="L69" s="108" t="s">
        <v>50</v>
      </c>
      <c r="M69" s="37"/>
      <c r="N69" s="105"/>
      <c r="O69" s="62"/>
      <c r="P69" s="109"/>
      <c r="Q69" s="113"/>
      <c r="R69" s="113"/>
      <c r="S69" s="113"/>
      <c r="T69" s="37"/>
      <c r="U69" s="37"/>
      <c r="V69" s="37"/>
      <c r="W69" s="37"/>
    </row>
    <row r="70" ht="85" customHeight="1" spans="2:23">
      <c r="B70" s="78" t="s">
        <v>47</v>
      </c>
      <c r="C70" s="78"/>
      <c r="D70" s="78"/>
      <c r="E70" s="78"/>
      <c r="F70" s="78"/>
      <c r="G70" s="79">
        <v>12617.27</v>
      </c>
      <c r="H70" s="80"/>
      <c r="I70" s="106" t="s">
        <v>48</v>
      </c>
      <c r="J70" s="107" t="s">
        <v>51</v>
      </c>
      <c r="K70" s="107" t="s">
        <v>51</v>
      </c>
      <c r="L70" s="108" t="s">
        <v>50</v>
      </c>
      <c r="M70" s="37"/>
      <c r="N70" s="105"/>
      <c r="O70" s="62"/>
      <c r="P70" s="109"/>
      <c r="Q70" s="113"/>
      <c r="R70" s="113"/>
      <c r="S70" s="113"/>
      <c r="T70" s="37"/>
      <c r="U70" s="37"/>
      <c r="V70" s="37"/>
      <c r="W70" s="37"/>
    </row>
    <row r="71" ht="90" customHeight="1" spans="2:23">
      <c r="B71" s="78" t="s">
        <v>47</v>
      </c>
      <c r="C71" s="78"/>
      <c r="D71" s="78"/>
      <c r="E71" s="78"/>
      <c r="F71" s="78"/>
      <c r="G71" s="79">
        <v>12617.27</v>
      </c>
      <c r="H71" s="80"/>
      <c r="I71" s="106" t="s">
        <v>48</v>
      </c>
      <c r="J71" s="107" t="s">
        <v>52</v>
      </c>
      <c r="K71" s="107" t="s">
        <v>52</v>
      </c>
      <c r="L71" s="108" t="s">
        <v>50</v>
      </c>
      <c r="M71" s="37"/>
      <c r="N71" s="105"/>
      <c r="O71" s="62"/>
      <c r="P71" s="109"/>
      <c r="Q71" s="113"/>
      <c r="R71" s="113"/>
      <c r="S71" s="113"/>
      <c r="T71" s="37"/>
      <c r="U71" s="37"/>
      <c r="V71" s="37"/>
      <c r="W71" s="37"/>
    </row>
    <row r="72" ht="90" customHeight="1" spans="2:23">
      <c r="B72" s="78" t="s">
        <v>47</v>
      </c>
      <c r="C72" s="78"/>
      <c r="D72" s="78"/>
      <c r="E72" s="78"/>
      <c r="F72" s="78"/>
      <c r="G72" s="79">
        <v>12617.27</v>
      </c>
      <c r="H72" s="80"/>
      <c r="I72" s="106" t="s">
        <v>48</v>
      </c>
      <c r="J72" s="107" t="s">
        <v>53</v>
      </c>
      <c r="K72" s="107" t="s">
        <v>53</v>
      </c>
      <c r="L72" s="108" t="s">
        <v>50</v>
      </c>
      <c r="M72" s="37"/>
      <c r="N72" s="105"/>
      <c r="O72" s="62"/>
      <c r="P72" s="109"/>
      <c r="Q72" s="113"/>
      <c r="R72" s="113"/>
      <c r="S72" s="113"/>
      <c r="T72" s="37"/>
      <c r="U72" s="37"/>
      <c r="V72" s="37"/>
      <c r="W72" s="37"/>
    </row>
    <row r="73" ht="182" customHeight="1" spans="2:23">
      <c r="B73" s="81" t="s">
        <v>54</v>
      </c>
      <c r="C73" s="82"/>
      <c r="D73" s="82"/>
      <c r="E73" s="82"/>
      <c r="F73" s="83"/>
      <c r="G73" s="84">
        <v>573231.44</v>
      </c>
      <c r="H73" s="80"/>
      <c r="I73" s="110" t="s">
        <v>55</v>
      </c>
      <c r="J73" s="111" t="s">
        <v>56</v>
      </c>
      <c r="K73" s="107" t="s">
        <v>53</v>
      </c>
      <c r="L73" s="108" t="s">
        <v>50</v>
      </c>
      <c r="M73" s="37"/>
      <c r="N73" s="105"/>
      <c r="O73" s="62"/>
      <c r="P73" s="109"/>
      <c r="Q73" s="113"/>
      <c r="R73" s="113"/>
      <c r="S73" s="113"/>
      <c r="T73" s="37"/>
      <c r="U73" s="37"/>
      <c r="V73" s="37"/>
      <c r="W73" s="37"/>
    </row>
    <row r="74" ht="86" customHeight="1" spans="2:23">
      <c r="B74" s="78" t="s">
        <v>47</v>
      </c>
      <c r="C74" s="78"/>
      <c r="D74" s="78"/>
      <c r="E74" s="78"/>
      <c r="F74" s="78"/>
      <c r="G74" s="79">
        <v>12617.27</v>
      </c>
      <c r="H74" s="80"/>
      <c r="I74" s="106" t="s">
        <v>48</v>
      </c>
      <c r="J74" s="112" t="s">
        <v>57</v>
      </c>
      <c r="K74" s="112" t="s">
        <v>57</v>
      </c>
      <c r="L74" s="108" t="s">
        <v>50</v>
      </c>
      <c r="M74" s="37"/>
      <c r="N74" s="105"/>
      <c r="O74" s="62"/>
      <c r="P74" s="109"/>
      <c r="Q74" s="113"/>
      <c r="R74" s="113"/>
      <c r="S74" s="113"/>
      <c r="T74" s="37"/>
      <c r="U74" s="37"/>
      <c r="V74" s="37"/>
      <c r="W74" s="37"/>
    </row>
    <row r="75" ht="54.75" customHeight="1" spans="2:23">
      <c r="B75" s="78" t="s">
        <v>58</v>
      </c>
      <c r="C75" s="78"/>
      <c r="D75" s="78"/>
      <c r="E75" s="78"/>
      <c r="F75" s="78"/>
      <c r="G75" s="85">
        <f>SUM(G69:G74)</f>
        <v>636317.79</v>
      </c>
      <c r="H75" s="80"/>
      <c r="I75" s="80"/>
      <c r="J75" s="112"/>
      <c r="K75" s="112"/>
      <c r="L75" s="80"/>
      <c r="M75" s="37"/>
      <c r="N75" s="105"/>
      <c r="O75" s="62"/>
      <c r="P75" s="109"/>
      <c r="Q75" s="113"/>
      <c r="R75" s="113"/>
      <c r="S75" s="113"/>
      <c r="T75" s="37"/>
      <c r="U75" s="37"/>
      <c r="V75" s="37"/>
      <c r="W75" s="37"/>
    </row>
    <row r="76" ht="13" customHeight="1" spans="2:23">
      <c r="B76" s="86"/>
      <c r="C76" s="86"/>
      <c r="D76" s="86"/>
      <c r="E76" s="86"/>
      <c r="F76" s="86"/>
      <c r="G76" s="86"/>
      <c r="H76" s="86"/>
      <c r="I76" s="113"/>
      <c r="J76" s="86"/>
      <c r="K76" s="86"/>
      <c r="L76" s="86"/>
      <c r="M76" s="37"/>
      <c r="N76" s="37"/>
      <c r="O76" s="37"/>
      <c r="P76" s="37"/>
      <c r="Q76" s="86"/>
      <c r="R76" s="37"/>
      <c r="S76" s="117"/>
      <c r="T76" s="37"/>
      <c r="U76" s="37"/>
      <c r="V76" s="37"/>
      <c r="W76" s="37"/>
    </row>
    <row r="77" ht="22" customHeight="1" spans="2:23">
      <c r="B77" s="87" t="s">
        <v>59</v>
      </c>
      <c r="C77" s="87"/>
      <c r="D77" s="86"/>
      <c r="E77" s="86"/>
      <c r="F77" s="86"/>
      <c r="G77" s="86"/>
      <c r="H77" s="86"/>
      <c r="I77" s="113"/>
      <c r="J77" s="86"/>
      <c r="K77" s="86"/>
      <c r="L77" s="86"/>
      <c r="M77" s="37"/>
      <c r="N77" s="37"/>
      <c r="O77" s="37"/>
      <c r="P77" s="37"/>
      <c r="Q77" s="86"/>
      <c r="R77" s="37"/>
      <c r="S77" s="117"/>
      <c r="T77" s="37"/>
      <c r="U77" s="37"/>
      <c r="V77" s="37"/>
      <c r="W77" s="37"/>
    </row>
    <row r="78" ht="408" customHeight="1" spans="2:23">
      <c r="B78" s="88" t="s">
        <v>60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101"/>
      <c r="N78" s="101"/>
      <c r="O78" s="101"/>
      <c r="P78" s="101"/>
      <c r="Q78" s="37"/>
      <c r="R78" s="37"/>
      <c r="S78" s="117"/>
      <c r="T78" s="37"/>
      <c r="U78" s="37"/>
      <c r="V78" s="37"/>
      <c r="W78" s="37"/>
    </row>
    <row r="79" ht="233" customHeight="1" spans="2:23">
      <c r="B79" s="89" t="s">
        <v>61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37"/>
      <c r="N79" s="37"/>
      <c r="O79" s="37"/>
      <c r="P79" s="37"/>
      <c r="Q79" s="37"/>
      <c r="R79" s="37"/>
      <c r="S79" s="117"/>
      <c r="T79" s="37"/>
      <c r="U79" s="37"/>
      <c r="V79" s="37"/>
      <c r="W79" s="37"/>
    </row>
    <row r="80" ht="49" customHeight="1" spans="2:23">
      <c r="B80" s="90" t="s">
        <v>62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37"/>
      <c r="N80" s="37"/>
      <c r="O80" s="37"/>
      <c r="P80" s="37"/>
      <c r="Q80" s="37"/>
      <c r="R80" s="37"/>
      <c r="S80" s="117"/>
      <c r="T80" s="37"/>
      <c r="U80" s="37"/>
      <c r="V80" s="37"/>
      <c r="W80" s="37"/>
    </row>
    <row r="81" ht="300" customHeight="1" spans="2:23">
      <c r="B81" s="90" t="s">
        <v>63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37"/>
      <c r="N81" s="37"/>
      <c r="O81" s="37"/>
      <c r="P81" s="37"/>
      <c r="Q81" s="37"/>
      <c r="R81" s="37"/>
      <c r="S81" s="117"/>
      <c r="T81" s="37"/>
      <c r="U81" s="37"/>
      <c r="V81" s="37"/>
      <c r="W81" s="37"/>
    </row>
    <row r="82" ht="218" customHeight="1" spans="2:23">
      <c r="B82" s="91" t="s">
        <v>64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37"/>
      <c r="N82" s="37"/>
      <c r="O82" s="37"/>
      <c r="P82" s="37"/>
      <c r="Q82" s="37"/>
      <c r="R82" s="37"/>
      <c r="S82" s="117"/>
      <c r="T82" s="37"/>
      <c r="U82" s="37"/>
      <c r="V82" s="37"/>
      <c r="W82" s="37"/>
    </row>
    <row r="83" ht="128" customHeight="1" spans="2:23">
      <c r="B83" s="91" t="s">
        <v>65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37"/>
      <c r="N83" s="37"/>
      <c r="O83" s="37"/>
      <c r="P83" s="37"/>
      <c r="Q83" s="37"/>
      <c r="R83" s="37"/>
      <c r="S83" s="117"/>
      <c r="T83" s="37"/>
      <c r="U83" s="37"/>
      <c r="V83" s="37"/>
      <c r="W83" s="37"/>
    </row>
    <row r="84" ht="20.5" customHeight="1" spans="2:23">
      <c r="B84" s="37"/>
      <c r="C84" s="37"/>
      <c r="D84" s="37"/>
      <c r="E84" s="37"/>
      <c r="F84" s="37"/>
      <c r="G84" s="37"/>
      <c r="H84" s="60"/>
      <c r="I84" s="60"/>
      <c r="J84" s="37"/>
      <c r="K84" s="37"/>
      <c r="L84" s="37"/>
      <c r="M84" s="37"/>
      <c r="N84" s="37"/>
      <c r="O84" s="37"/>
      <c r="P84" s="37"/>
      <c r="Q84" s="37"/>
      <c r="R84" s="118"/>
      <c r="S84" s="118"/>
      <c r="T84" s="118"/>
      <c r="U84" s="118"/>
      <c r="V84" s="37"/>
      <c r="W84" s="37"/>
    </row>
    <row r="85" ht="54.75" customHeight="1" spans="2:23">
      <c r="B85" s="92" t="s">
        <v>66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37"/>
      <c r="N85" s="37"/>
      <c r="O85" s="37"/>
      <c r="P85" s="37"/>
      <c r="Q85" s="37"/>
      <c r="R85" s="118"/>
      <c r="S85" s="118"/>
      <c r="T85" s="118"/>
      <c r="U85" s="118"/>
      <c r="V85" s="37"/>
      <c r="W85" s="37"/>
    </row>
    <row r="86" ht="54.75" customHeight="1" spans="2:23">
      <c r="B86" s="44" t="s">
        <v>43</v>
      </c>
      <c r="C86" s="44"/>
      <c r="D86" s="93" t="s">
        <v>67</v>
      </c>
      <c r="E86" s="44" t="s">
        <v>68</v>
      </c>
      <c r="F86" s="44"/>
      <c r="G86" s="44" t="s">
        <v>69</v>
      </c>
      <c r="H86" s="44" t="s">
        <v>70</v>
      </c>
      <c r="I86" s="44" t="s">
        <v>71</v>
      </c>
      <c r="J86" s="44" t="s">
        <v>72</v>
      </c>
      <c r="K86" s="44"/>
      <c r="L86" s="44" t="s">
        <v>73</v>
      </c>
      <c r="M86" s="37"/>
      <c r="N86" s="37"/>
      <c r="O86" s="37"/>
      <c r="P86" s="37"/>
      <c r="Q86" s="37"/>
      <c r="R86" s="118"/>
      <c r="S86" s="118"/>
      <c r="T86" s="118"/>
      <c r="U86" s="118"/>
      <c r="V86" s="37"/>
      <c r="W86" s="37"/>
    </row>
    <row r="87" ht="44.75" customHeight="1" spans="2:23">
      <c r="B87" s="94" t="s">
        <v>74</v>
      </c>
      <c r="C87" s="94"/>
      <c r="D87" s="95">
        <v>45701</v>
      </c>
      <c r="E87" s="96" t="s">
        <v>75</v>
      </c>
      <c r="F87" s="96"/>
      <c r="G87" s="47">
        <v>4</v>
      </c>
      <c r="H87" s="47">
        <v>15000100</v>
      </c>
      <c r="I87" s="47" t="s">
        <v>76</v>
      </c>
      <c r="J87" s="47" t="s">
        <v>77</v>
      </c>
      <c r="K87" s="47"/>
      <c r="L87" s="114">
        <v>6200000</v>
      </c>
      <c r="M87" s="37"/>
      <c r="N87" s="37"/>
      <c r="O87" s="37"/>
      <c r="P87" s="37"/>
      <c r="Q87" s="37"/>
      <c r="R87" s="118"/>
      <c r="S87" s="118"/>
      <c r="T87" s="118"/>
      <c r="U87" s="118"/>
      <c r="V87" s="37"/>
      <c r="W87" s="37"/>
    </row>
    <row r="88" ht="28.9" customHeight="1" spans="2:23">
      <c r="B88" s="94" t="s">
        <v>78</v>
      </c>
      <c r="C88" s="94"/>
      <c r="D88" s="95">
        <v>45796</v>
      </c>
      <c r="E88" s="97" t="s">
        <v>79</v>
      </c>
      <c r="F88" s="97"/>
      <c r="G88" s="47">
        <v>4</v>
      </c>
      <c r="H88" s="47">
        <v>15000100</v>
      </c>
      <c r="I88" s="47" t="s">
        <v>76</v>
      </c>
      <c r="J88" s="94" t="s">
        <v>80</v>
      </c>
      <c r="K88" s="94"/>
      <c r="L88" s="115">
        <v>1544905.14</v>
      </c>
      <c r="M88" s="37"/>
      <c r="N88" s="37"/>
      <c r="O88" s="37"/>
      <c r="P88" s="37"/>
      <c r="Q88" s="37"/>
      <c r="R88" s="118"/>
      <c r="S88" s="118"/>
      <c r="T88" s="118"/>
      <c r="U88" s="118"/>
      <c r="V88" s="37"/>
      <c r="W88" s="37"/>
    </row>
    <row r="89" ht="78" customHeight="1" spans="2:23">
      <c r="B89" s="47" t="s">
        <v>81</v>
      </c>
      <c r="C89" s="47"/>
      <c r="D89" s="98">
        <v>45925</v>
      </c>
      <c r="E89" s="97" t="s">
        <v>82</v>
      </c>
      <c r="F89" s="97"/>
      <c r="G89" s="47">
        <v>4</v>
      </c>
      <c r="H89" s="47">
        <v>15000100</v>
      </c>
      <c r="I89" s="47" t="s">
        <v>76</v>
      </c>
      <c r="J89" s="94" t="s">
        <v>83</v>
      </c>
      <c r="K89" s="94"/>
      <c r="L89" s="115">
        <v>276817</v>
      </c>
      <c r="M89" s="37"/>
      <c r="N89" s="37"/>
      <c r="O89" s="37"/>
      <c r="P89" s="37"/>
      <c r="Q89" s="37"/>
      <c r="R89" s="118"/>
      <c r="S89" s="118"/>
      <c r="T89" s="118"/>
      <c r="U89" s="118"/>
      <c r="V89" s="37"/>
      <c r="W89" s="37"/>
    </row>
    <row r="90" ht="74" customHeight="1" spans="2:23">
      <c r="B90" s="47" t="s">
        <v>84</v>
      </c>
      <c r="C90" s="47"/>
      <c r="D90" s="98">
        <v>45989</v>
      </c>
      <c r="E90" s="96" t="s">
        <v>85</v>
      </c>
      <c r="F90" s="96"/>
      <c r="G90" s="99">
        <v>4</v>
      </c>
      <c r="H90" s="47">
        <v>15000100</v>
      </c>
      <c r="I90" s="47" t="s">
        <v>76</v>
      </c>
      <c r="J90" s="47" t="s">
        <v>86</v>
      </c>
      <c r="K90" s="47"/>
      <c r="L90" s="115">
        <v>111448.16</v>
      </c>
      <c r="M90" s="37"/>
      <c r="N90" s="37"/>
      <c r="O90" s="37"/>
      <c r="P90" s="37"/>
      <c r="Q90" s="37"/>
      <c r="R90" s="118"/>
      <c r="S90" s="118"/>
      <c r="T90" s="118"/>
      <c r="U90" s="118"/>
      <c r="V90" s="37"/>
      <c r="W90" s="37"/>
    </row>
    <row r="91" ht="25.15" customHeight="1" spans="2:23">
      <c r="B91" s="100" t="s">
        <v>87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16">
        <f>SUM(L87,L88,L89,L90)</f>
        <v>8133170.3</v>
      </c>
      <c r="M91" s="37"/>
      <c r="N91" s="37"/>
      <c r="O91" s="37"/>
      <c r="P91" s="37"/>
      <c r="Q91" s="37"/>
      <c r="R91" s="118"/>
      <c r="S91" s="118"/>
      <c r="T91" s="118"/>
      <c r="U91" s="118"/>
      <c r="V91" s="37"/>
      <c r="W91" s="37"/>
    </row>
    <row r="92" ht="13.95" customHeight="1" spans="2:23">
      <c r="B92" s="101" t="s">
        <v>88</v>
      </c>
      <c r="C92" s="101"/>
      <c r="D92" s="101"/>
      <c r="E92" s="101"/>
      <c r="F92" s="101"/>
      <c r="G92" s="101"/>
      <c r="H92" s="101"/>
      <c r="I92" s="101"/>
      <c r="J92" s="101"/>
      <c r="K92" s="101"/>
      <c r="L92" s="37"/>
      <c r="M92" s="37"/>
      <c r="N92" s="37"/>
      <c r="O92" s="37"/>
      <c r="P92" s="37"/>
      <c r="Q92" s="37"/>
      <c r="R92" s="118"/>
      <c r="S92" s="118"/>
      <c r="T92" s="118"/>
      <c r="U92" s="118"/>
      <c r="V92" s="37"/>
      <c r="W92" s="37"/>
    </row>
    <row r="93" ht="54.75" customHeight="1" spans="2:23">
      <c r="B93" s="37"/>
      <c r="C93" s="37"/>
      <c r="D93" s="37"/>
      <c r="E93" s="37"/>
      <c r="F93" s="37"/>
      <c r="G93" s="37"/>
      <c r="H93" s="60"/>
      <c r="I93" s="60"/>
      <c r="J93" s="37"/>
      <c r="K93" s="37"/>
      <c r="L93" s="37"/>
      <c r="M93" s="37"/>
      <c r="N93" s="37"/>
      <c r="O93" s="37"/>
      <c r="P93" s="37"/>
      <c r="Q93" s="37"/>
      <c r="R93" s="118"/>
      <c r="S93" s="118"/>
      <c r="T93" s="118"/>
      <c r="U93" s="118"/>
      <c r="V93" s="37"/>
      <c r="W93" s="37"/>
    </row>
    <row r="94" ht="54.75" customHeight="1" spans="2:23">
      <c r="B94" s="37"/>
      <c r="C94" s="37"/>
      <c r="D94" s="37"/>
      <c r="E94" s="37"/>
      <c r="F94" s="37"/>
      <c r="G94" s="37"/>
      <c r="H94" s="60"/>
      <c r="I94" s="60"/>
      <c r="J94" s="37"/>
      <c r="K94" s="37"/>
      <c r="L94" s="37"/>
      <c r="M94" s="37"/>
      <c r="N94" s="37"/>
      <c r="O94" s="37"/>
      <c r="P94" s="37"/>
      <c r="Q94" s="37"/>
      <c r="R94" s="118"/>
      <c r="S94" s="118"/>
      <c r="T94" s="118"/>
      <c r="U94" s="118"/>
      <c r="V94" s="37"/>
      <c r="W94" s="37"/>
    </row>
    <row r="95" ht="54.75" customHeight="1" spans="2:23">
      <c r="B95" s="37"/>
      <c r="C95" s="37"/>
      <c r="D95" s="37"/>
      <c r="E95" s="37"/>
      <c r="F95" s="37"/>
      <c r="G95" s="37"/>
      <c r="H95" s="60"/>
      <c r="I95" s="60"/>
      <c r="J95" s="37"/>
      <c r="K95" s="37"/>
      <c r="L95" s="37"/>
      <c r="M95" s="37"/>
      <c r="N95" s="37"/>
      <c r="O95" s="37"/>
      <c r="P95" s="37"/>
      <c r="Q95" s="37"/>
      <c r="R95" s="118"/>
      <c r="S95" s="118"/>
      <c r="T95" s="118"/>
      <c r="U95" s="118"/>
      <c r="V95" s="37"/>
      <c r="W95" s="37"/>
    </row>
    <row r="96" ht="54.75" customHeight="1" spans="2:23">
      <c r="B96" s="37"/>
      <c r="C96" s="37"/>
      <c r="D96" s="37"/>
      <c r="E96" s="37"/>
      <c r="F96" s="37"/>
      <c r="G96" s="37"/>
      <c r="H96" s="60"/>
      <c r="I96" s="60"/>
      <c r="J96" s="37"/>
      <c r="K96" s="37"/>
      <c r="L96" s="37"/>
      <c r="M96" s="37"/>
      <c r="N96" s="37"/>
      <c r="O96" s="37"/>
      <c r="P96" s="37"/>
      <c r="Q96" s="37"/>
      <c r="R96" s="118"/>
      <c r="S96" s="118"/>
      <c r="T96" s="118"/>
      <c r="U96" s="118"/>
      <c r="V96" s="37"/>
      <c r="W96" s="37"/>
    </row>
    <row r="97" ht="54.75" customHeight="1" spans="2:23">
      <c r="B97" s="37"/>
      <c r="C97" s="37"/>
      <c r="D97" s="37"/>
      <c r="E97" s="37"/>
      <c r="F97" s="37"/>
      <c r="G97" s="37"/>
      <c r="H97" s="60"/>
      <c r="I97" s="60"/>
      <c r="J97" s="37"/>
      <c r="K97" s="37"/>
      <c r="L97" s="37"/>
      <c r="M97" s="37"/>
      <c r="N97" s="37"/>
      <c r="O97" s="37"/>
      <c r="P97" s="37"/>
      <c r="Q97" s="37"/>
      <c r="R97" s="118"/>
      <c r="S97" s="118"/>
      <c r="T97" s="118"/>
      <c r="U97" s="118"/>
      <c r="V97" s="37"/>
      <c r="W97" s="37"/>
    </row>
    <row r="98" ht="54.75" customHeight="1" spans="2:23">
      <c r="B98" s="37"/>
      <c r="C98" s="37"/>
      <c r="D98" s="37"/>
      <c r="E98" s="37"/>
      <c r="F98" s="37"/>
      <c r="G98" s="37"/>
      <c r="H98" s="60"/>
      <c r="I98" s="60"/>
      <c r="J98" s="37"/>
      <c r="K98" s="37"/>
      <c r="L98" s="37"/>
      <c r="M98" s="37"/>
      <c r="N98" s="37"/>
      <c r="O98" s="37"/>
      <c r="P98" s="37"/>
      <c r="Q98" s="37"/>
      <c r="R98" s="118"/>
      <c r="S98" s="118"/>
      <c r="T98" s="118"/>
      <c r="U98" s="118"/>
      <c r="V98" s="37"/>
      <c r="W98" s="37"/>
    </row>
    <row r="99" ht="54.75" customHeight="1" spans="2:23">
      <c r="B99" s="37"/>
      <c r="C99" s="37"/>
      <c r="D99" s="37"/>
      <c r="E99" s="37"/>
      <c r="F99" s="37"/>
      <c r="G99" s="37"/>
      <c r="H99" s="60"/>
      <c r="I99" s="60"/>
      <c r="J99" s="37"/>
      <c r="K99" s="37"/>
      <c r="L99" s="37"/>
      <c r="M99" s="37"/>
      <c r="N99" s="37"/>
      <c r="O99" s="37"/>
      <c r="P99" s="37"/>
      <c r="Q99" s="37"/>
      <c r="R99" s="37"/>
      <c r="S99" s="117"/>
      <c r="T99" s="37"/>
      <c r="U99" s="37"/>
      <c r="V99" s="37"/>
      <c r="W99" s="37"/>
    </row>
    <row r="100" ht="54.75" customHeight="1" spans="2:23">
      <c r="B100" s="37"/>
      <c r="C100" s="37"/>
      <c r="D100" s="37"/>
      <c r="E100" s="37"/>
      <c r="F100" s="37"/>
      <c r="G100" s="37"/>
      <c r="H100" s="60"/>
      <c r="I100" s="60"/>
      <c r="J100" s="37"/>
      <c r="K100" s="37"/>
      <c r="L100" s="37"/>
      <c r="M100" s="37"/>
      <c r="N100" s="37"/>
      <c r="O100" s="37"/>
      <c r="P100" s="37"/>
      <c r="Q100" s="37"/>
      <c r="R100" s="37"/>
      <c r="S100" s="117"/>
      <c r="T100" s="37"/>
      <c r="U100" s="37"/>
      <c r="V100" s="37"/>
      <c r="W100" s="37"/>
    </row>
    <row r="101" ht="54.75" customHeight="1" spans="2:23">
      <c r="B101" s="37"/>
      <c r="C101" s="37"/>
      <c r="D101" s="37"/>
      <c r="E101" s="37"/>
      <c r="F101" s="37"/>
      <c r="G101" s="37"/>
      <c r="H101" s="60"/>
      <c r="I101" s="60"/>
      <c r="J101" s="37"/>
      <c r="K101" s="37"/>
      <c r="L101" s="37"/>
      <c r="M101" s="37"/>
      <c r="N101" s="37"/>
      <c r="O101" s="37"/>
      <c r="P101" s="37"/>
      <c r="Q101" s="37"/>
      <c r="R101" s="37"/>
      <c r="S101" s="117"/>
      <c r="T101" s="37"/>
      <c r="U101" s="37"/>
      <c r="V101" s="37"/>
      <c r="W101" s="37"/>
    </row>
    <row r="102" ht="54.75" customHeight="1" spans="2:23">
      <c r="B102" s="37"/>
      <c r="C102" s="37"/>
      <c r="D102" s="37"/>
      <c r="E102" s="37"/>
      <c r="F102" s="37"/>
      <c r="G102" s="37"/>
      <c r="H102" s="60"/>
      <c r="I102" s="60"/>
      <c r="J102" s="37"/>
      <c r="K102" s="37"/>
      <c r="L102" s="37"/>
      <c r="M102" s="37"/>
      <c r="N102" s="37"/>
      <c r="O102" s="37"/>
      <c r="P102" s="37"/>
      <c r="Q102" s="37"/>
      <c r="R102" s="37"/>
      <c r="S102" s="117"/>
      <c r="T102" s="37"/>
      <c r="U102" s="37"/>
      <c r="V102" s="37"/>
      <c r="W102" s="37"/>
    </row>
    <row r="103" ht="54.75" customHeight="1" spans="2:23">
      <c r="B103" s="37"/>
      <c r="C103" s="37"/>
      <c r="D103" s="37"/>
      <c r="E103" s="37"/>
      <c r="F103" s="37"/>
      <c r="G103" s="37"/>
      <c r="H103" s="60"/>
      <c r="I103" s="60"/>
      <c r="J103" s="37"/>
      <c r="K103" s="37"/>
      <c r="L103" s="37"/>
      <c r="M103" s="37"/>
      <c r="N103" s="37"/>
      <c r="O103" s="37"/>
      <c r="P103" s="37"/>
      <c r="Q103" s="37"/>
      <c r="R103" s="37"/>
      <c r="S103" s="117"/>
      <c r="T103" s="37"/>
      <c r="U103" s="37"/>
      <c r="V103" s="37"/>
      <c r="W103" s="37"/>
    </row>
    <row r="104" ht="54.75" customHeight="1" spans="2:23">
      <c r="B104" s="37"/>
      <c r="C104" s="37"/>
      <c r="D104" s="37"/>
      <c r="E104" s="37"/>
      <c r="F104" s="37"/>
      <c r="G104" s="37"/>
      <c r="H104" s="60"/>
      <c r="I104" s="60"/>
      <c r="J104" s="37"/>
      <c r="K104" s="37"/>
      <c r="L104" s="37"/>
      <c r="M104" s="37"/>
      <c r="N104" s="37"/>
      <c r="O104" s="37"/>
      <c r="P104" s="37"/>
      <c r="Q104" s="37"/>
      <c r="R104" s="37"/>
      <c r="S104" s="117"/>
      <c r="T104" s="37"/>
      <c r="U104" s="37"/>
      <c r="V104" s="37"/>
      <c r="W104" s="37"/>
    </row>
    <row r="105" ht="54.75" customHeight="1" spans="2:23">
      <c r="B105" s="37"/>
      <c r="C105" s="37"/>
      <c r="D105" s="37"/>
      <c r="E105" s="37"/>
      <c r="F105" s="37"/>
      <c r="G105" s="37"/>
      <c r="H105" s="60"/>
      <c r="I105" s="60"/>
      <c r="J105" s="37"/>
      <c r="K105" s="37"/>
      <c r="L105" s="37"/>
      <c r="M105" s="37"/>
      <c r="N105" s="37"/>
      <c r="O105" s="37"/>
      <c r="P105" s="37"/>
      <c r="Q105" s="37"/>
      <c r="R105" s="37"/>
      <c r="S105" s="117"/>
      <c r="T105" s="37"/>
      <c r="U105" s="37"/>
      <c r="V105" s="37"/>
      <c r="W105" s="37"/>
    </row>
    <row r="106" ht="54.75" customHeight="1" spans="2:23">
      <c r="B106" s="37"/>
      <c r="C106" s="37"/>
      <c r="D106" s="37"/>
      <c r="E106" s="37"/>
      <c r="F106" s="37"/>
      <c r="G106" s="37"/>
      <c r="H106" s="60"/>
      <c r="I106" s="60"/>
      <c r="J106" s="37"/>
      <c r="K106" s="37"/>
      <c r="L106" s="37"/>
      <c r="M106" s="37"/>
      <c r="N106" s="37"/>
      <c r="O106" s="37"/>
      <c r="P106" s="37"/>
      <c r="Q106" s="37"/>
      <c r="R106" s="37"/>
      <c r="S106" s="117"/>
      <c r="T106" s="37"/>
      <c r="U106" s="37"/>
      <c r="V106" s="37"/>
      <c r="W106" s="37"/>
    </row>
    <row r="107" ht="54.75" customHeight="1" spans="2:23">
      <c r="B107" s="37"/>
      <c r="C107" s="37"/>
      <c r="D107" s="37"/>
      <c r="E107" s="37"/>
      <c r="F107" s="37"/>
      <c r="G107" s="37"/>
      <c r="H107" s="60"/>
      <c r="I107" s="60"/>
      <c r="J107" s="37"/>
      <c r="K107" s="37"/>
      <c r="L107" s="37"/>
      <c r="M107" s="37"/>
      <c r="N107" s="37"/>
      <c r="O107" s="37"/>
      <c r="P107" s="37"/>
      <c r="Q107" s="37"/>
      <c r="R107" s="37"/>
      <c r="S107" s="117"/>
      <c r="T107" s="37"/>
      <c r="U107" s="37"/>
      <c r="V107" s="37"/>
      <c r="W107" s="37"/>
    </row>
    <row r="108" ht="54.75" customHeight="1" spans="2:23">
      <c r="B108" s="102"/>
      <c r="C108" s="102"/>
      <c r="D108" s="102"/>
      <c r="E108" s="102"/>
      <c r="F108" s="102"/>
      <c r="G108" s="102"/>
      <c r="H108" s="103"/>
      <c r="I108" s="103"/>
      <c r="J108" s="102"/>
      <c r="K108" s="102"/>
      <c r="L108" s="102"/>
      <c r="M108" s="102"/>
      <c r="N108" s="102"/>
      <c r="O108" s="102"/>
      <c r="P108" s="102"/>
      <c r="Q108" s="102"/>
      <c r="R108" s="102"/>
      <c r="S108" s="119"/>
      <c r="T108" s="102"/>
      <c r="U108" s="102"/>
      <c r="V108" s="102"/>
      <c r="W108" s="102"/>
    </row>
    <row r="109" ht="54.75" customHeight="1" spans="2:23">
      <c r="B109" s="102"/>
      <c r="C109" s="102"/>
      <c r="D109" s="102"/>
      <c r="E109" s="102"/>
      <c r="F109" s="102"/>
      <c r="G109" s="102"/>
      <c r="H109" s="103"/>
      <c r="I109" s="103"/>
      <c r="J109" s="102"/>
      <c r="K109" s="102"/>
      <c r="L109" s="102"/>
      <c r="M109" s="102"/>
      <c r="N109" s="102"/>
      <c r="O109" s="102"/>
      <c r="P109" s="102"/>
      <c r="Q109" s="102"/>
      <c r="R109" s="102"/>
      <c r="S109" s="119"/>
      <c r="T109" s="102"/>
      <c r="U109" s="102"/>
      <c r="V109" s="102"/>
      <c r="W109" s="102"/>
    </row>
    <row r="110" ht="54.75" customHeight="1" spans="2:23">
      <c r="B110" s="102"/>
      <c r="C110" s="102"/>
      <c r="D110" s="102"/>
      <c r="E110" s="102"/>
      <c r="F110" s="102"/>
      <c r="G110" s="102"/>
      <c r="H110" s="103"/>
      <c r="I110" s="103"/>
      <c r="J110" s="102"/>
      <c r="K110" s="102"/>
      <c r="L110" s="102"/>
      <c r="M110" s="102"/>
      <c r="N110" s="102"/>
      <c r="O110" s="102"/>
      <c r="P110" s="102"/>
      <c r="Q110" s="102"/>
      <c r="R110" s="102"/>
      <c r="S110" s="119"/>
      <c r="T110" s="102"/>
      <c r="U110" s="102"/>
      <c r="V110" s="102"/>
      <c r="W110" s="102"/>
    </row>
    <row r="111" ht="54.75" customHeight="1" spans="2:23">
      <c r="B111" s="102"/>
      <c r="C111" s="102"/>
      <c r="D111" s="102"/>
      <c r="E111" s="102"/>
      <c r="F111" s="102"/>
      <c r="G111" s="102"/>
      <c r="H111" s="103"/>
      <c r="I111" s="103"/>
      <c r="J111" s="102"/>
      <c r="K111" s="102"/>
      <c r="L111" s="102"/>
      <c r="M111" s="102"/>
      <c r="N111" s="102"/>
      <c r="O111" s="102"/>
      <c r="P111" s="102"/>
      <c r="Q111" s="102"/>
      <c r="R111" s="102"/>
      <c r="S111" s="119"/>
      <c r="T111" s="102"/>
      <c r="U111" s="102"/>
      <c r="V111" s="102"/>
      <c r="W111" s="102"/>
    </row>
  </sheetData>
  <mergeCells count="68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D19:W19"/>
    <mergeCell ref="E20:G20"/>
    <mergeCell ref="H20:J20"/>
    <mergeCell ref="L20:O20"/>
    <mergeCell ref="P20:Q20"/>
    <mergeCell ref="S20:T20"/>
    <mergeCell ref="U20:V20"/>
    <mergeCell ref="B58:J58"/>
    <mergeCell ref="B61:J61"/>
    <mergeCell ref="B62:J62"/>
    <mergeCell ref="B63:J63"/>
    <mergeCell ref="B64:J64"/>
    <mergeCell ref="B65:J65"/>
    <mergeCell ref="B67:L67"/>
    <mergeCell ref="B68:F68"/>
    <mergeCell ref="B69:F69"/>
    <mergeCell ref="B70:F70"/>
    <mergeCell ref="B71:F71"/>
    <mergeCell ref="B72:F72"/>
    <mergeCell ref="B73:F73"/>
    <mergeCell ref="B74:F74"/>
    <mergeCell ref="B75:F75"/>
    <mergeCell ref="B77:C77"/>
    <mergeCell ref="B78:L78"/>
    <mergeCell ref="B79:L79"/>
    <mergeCell ref="B80:L80"/>
    <mergeCell ref="B81:L81"/>
    <mergeCell ref="B82:L82"/>
    <mergeCell ref="B83:L83"/>
    <mergeCell ref="B85:L85"/>
    <mergeCell ref="B86:C86"/>
    <mergeCell ref="E86:F86"/>
    <mergeCell ref="J86:K86"/>
    <mergeCell ref="B87:C87"/>
    <mergeCell ref="E87:F87"/>
    <mergeCell ref="J87:K87"/>
    <mergeCell ref="B88:C88"/>
    <mergeCell ref="E88:F88"/>
    <mergeCell ref="J88:K88"/>
    <mergeCell ref="B89:C89"/>
    <mergeCell ref="E89:F89"/>
    <mergeCell ref="J89:K89"/>
    <mergeCell ref="B90:C90"/>
    <mergeCell ref="E90:F90"/>
    <mergeCell ref="J90:K90"/>
    <mergeCell ref="B91:K91"/>
    <mergeCell ref="B92:K92"/>
    <mergeCell ref="B19:B21"/>
    <mergeCell ref="C20:C21"/>
    <mergeCell ref="D20:D21"/>
    <mergeCell ref="W20:W21"/>
    <mergeCell ref="B59:J60"/>
  </mergeCells>
  <hyperlinks>
    <hyperlink ref="B87" r:id="rId3" display="202400010050852 "/>
    <hyperlink ref="B88" r:id="rId4" display="202400010050652 "/>
  </hyperlinks>
  <pageMargins left="0.590277777777778" right="0.511805555555556" top="0.629861111111111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101</cp:revision>
  <dcterms:created xsi:type="dcterms:W3CDTF">2025-01-20T14:18:00Z</dcterms:created>
  <dcterms:modified xsi:type="dcterms:W3CDTF">2026-02-24T10:52:21Z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8D4E6041327D44CFB962F777F15701E8_12</vt:lpwstr>
  </property>
  <property fmtid="{D5CDD505-2E9C-101B-9397-08002B2CF9AE}" pid="3" name="KSOProductBuildVer">
    <vt:lpwstr>1046-12.2.0.13306</vt:lpwstr>
  </property>
</Properties>
</file>